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14520" yWindow="60" windowWidth="14310" windowHeight="13380" tabRatio="500" activeTab="0"/>
  </bookViews>
  <sheets>
    <sheet name="ARCA-All. 3 - CHL.G" sheetId="6" r:id="rId1"/>
  </sheets>
  <definedNames>
    <definedName name="_ftn1" localSheetId="0">#REF!</definedName>
    <definedName name="_ftn2" localSheetId="0">#REF!</definedName>
    <definedName name="_ftn3" localSheetId="0">#REF!</definedName>
    <definedName name="_ftn4" localSheetId="0">#REF!</definedName>
    <definedName name="_ftn5" localSheetId="0">'ARCA-All. 3 - CHL.G'!$H$261</definedName>
    <definedName name="_ftnref1" localSheetId="0">'ARCA-All. 3 - CHL.G'!$N$26</definedName>
    <definedName name="_ftnref2" localSheetId="0">'ARCA-All. 3 - CHL.G'!$N$69</definedName>
    <definedName name="_ftnref3" localSheetId="0">'ARCA-All. 3 - CHL.G'!$N$79</definedName>
    <definedName name="_ftnref4" localSheetId="0">'ARCA-All. 3 - CHL.G'!$N$102</definedName>
    <definedName name="_ftnref5" localSheetId="0">'ARCA-All. 3 - CHL.G'!$O$185</definedName>
    <definedName name="_Ref254961061" localSheetId="0">'ARCA-All. 3 - CHL.G'!$N$102</definedName>
    <definedName name="_xlnm.Print_Area" localSheetId="0">'ARCA-All. 3 - CHL.G'!$A$1:$R$258</definedName>
  </definedNames>
  <calcPr calcId="144525"/>
  <extLst/>
</workbook>
</file>

<file path=xl/sharedStrings.xml><?xml version="1.0" encoding="utf-8"?>
<sst xmlns="http://schemas.openxmlformats.org/spreadsheetml/2006/main" count="527" uniqueCount="223">
  <si>
    <t>Credito</t>
  </si>
  <si>
    <t>Soluzioni innovative che portino benefici ambientali e di sicurezza significative e misurabili</t>
  </si>
  <si>
    <t>Ottenere altra certificazione di sostenibilità e/o qualità da parte di ente terzo</t>
  </si>
  <si>
    <t>Presenza di almeno un Progettista ARCA in fase di progettazione e di almeno un Progettista o Carpentiere ARCA in fase di realizzazione</t>
  </si>
  <si>
    <t>[2] Tale credito diventa obbligatorio e vincolante per ottenere il livello Platinum</t>
  </si>
  <si>
    <t>[3] Il credito diventa obbligatorio se si persegue ed ottiene il credito A3 della specifica PT.5</t>
  </si>
  <si>
    <t>[4] Tale credito diventa obbligatorio e vincolante nel caso in cui l’edificio in legno sia destinato ad uso scolastico o medico sanitario</t>
  </si>
  <si>
    <t>[5] I punteggi dei seguenti requisiti sono sommabili fino ad un massimo di 10 punti.</t>
  </si>
  <si>
    <t>No</t>
  </si>
  <si>
    <t>?</t>
  </si>
  <si>
    <t>EImin pari a 30 minuti per gli elementi verticali</t>
  </si>
  <si>
    <t>EImin pari a 60 minuti o superiori per gli elementi verticali</t>
  </si>
  <si>
    <t>EImin pari a 30 minuti per la copertura</t>
  </si>
  <si>
    <t>EImin pari a 60 minuti o superiori per la copertura</t>
  </si>
  <si>
    <t>Idonei sistemi per la sicurezza e/o protezione dal fuoco</t>
  </si>
  <si>
    <t>EPacs (da fonti rinnovabili) ≥ VPT.3.1min</t>
  </si>
  <si>
    <t>Superamento test secondo i valori della tabella B DPCM 05.12.1997</t>
  </si>
  <si>
    <t>Misurazione qualità aria indoor con livello B</t>
  </si>
  <si>
    <t>Misurazione qualità aria indoor con livello A</t>
  </si>
  <si>
    <t>A3</t>
  </si>
  <si>
    <t>A2</t>
  </si>
  <si>
    <t>B2</t>
  </si>
  <si>
    <t>Prerequisito</t>
  </si>
  <si>
    <t xml:space="preserve">Credito </t>
  </si>
  <si>
    <t>B1</t>
  </si>
  <si>
    <t>C2</t>
  </si>
  <si>
    <t>D1</t>
  </si>
  <si>
    <t>E1</t>
  </si>
  <si>
    <t>D2</t>
  </si>
  <si>
    <t>C1</t>
  </si>
  <si>
    <t>A1</t>
  </si>
  <si>
    <t xml:space="preserve">Prerequisito </t>
  </si>
  <si>
    <t>A4</t>
  </si>
  <si>
    <t>Si</t>
  </si>
  <si>
    <t>Destinazione d'uso:</t>
  </si>
  <si>
    <t xml:space="preserve">Riferimento Cantiere: </t>
  </si>
  <si>
    <t>Istruzioni:</t>
  </si>
  <si>
    <t>Data compilazione:</t>
  </si>
  <si>
    <t>B3</t>
  </si>
  <si>
    <t>C3</t>
  </si>
  <si>
    <t>D3</t>
  </si>
  <si>
    <t>D4</t>
  </si>
  <si>
    <t>E2</t>
  </si>
  <si>
    <t>E3</t>
  </si>
  <si>
    <t>E4</t>
  </si>
  <si>
    <t>[1] Tale credito diventa obbligatorio e vincolante per ottenere il livello Gold</t>
  </si>
  <si>
    <t>[1]</t>
  </si>
  <si>
    <t>[2]</t>
  </si>
  <si>
    <t>[3]</t>
  </si>
  <si>
    <t>[4]</t>
  </si>
  <si>
    <t>SILVER</t>
  </si>
  <si>
    <t>Si riportano di seguito i livelli di certificazione ARCA ed i punteggi associati</t>
  </si>
  <si>
    <t>GREEN</t>
  </si>
  <si>
    <t>GOLD</t>
  </si>
  <si>
    <t>PLATINUM</t>
  </si>
  <si>
    <t>45 - 64</t>
  </si>
  <si>
    <t>65 - 79</t>
  </si>
  <si>
    <t>&gt; 80</t>
  </si>
  <si>
    <t>C4</t>
  </si>
  <si>
    <t>B4</t>
  </si>
  <si>
    <t>Totale specifica PT3:</t>
  </si>
  <si>
    <t>Totale specifica PT4:</t>
  </si>
  <si>
    <t>Totale specifica PT5:</t>
  </si>
  <si>
    <t>Totale specifica PT6:</t>
  </si>
  <si>
    <t>Totale specifica GE1:</t>
  </si>
  <si>
    <t>Totale specifica GE2:</t>
  </si>
  <si>
    <t>Totale specifica GE3:</t>
  </si>
  <si>
    <t>Totale specifica ES1:</t>
  </si>
  <si>
    <t>Totale specifica ES2:</t>
  </si>
  <si>
    <t>Totale specifica ES3:</t>
  </si>
  <si>
    <t>Totale specifica IF1:</t>
  </si>
  <si>
    <t>Totale specifica IF2:</t>
  </si>
  <si>
    <t>Totale specifica IF3:</t>
  </si>
  <si>
    <t>Totale specifica IF4:</t>
  </si>
  <si>
    <t>Totale specifica IF5:</t>
  </si>
  <si>
    <t>Finestre in legno ARCA certificate Green</t>
  </si>
  <si>
    <t>Finestre in legno ARCA certificate Silver</t>
  </si>
  <si>
    <t>Finestre in legno ARCA certificate Gold</t>
  </si>
  <si>
    <t>Finestre in legno ARCA certificate Platinum</t>
  </si>
  <si>
    <t>Pannelli XLAM ARCA certificati Silver (verticali e/o orizzontali)</t>
  </si>
  <si>
    <t>Pannelli XLAM ARCA certificati Gold (verticali e/o orizzontali)</t>
  </si>
  <si>
    <t>Pannelli XLAM ARCA certificati Platinum (verticali e/o orizzontali)</t>
  </si>
  <si>
    <t>Portoncini interni in legno ARCA certificati Green</t>
  </si>
  <si>
    <t>Portoncini interni in legno ARCA certificati Silver</t>
  </si>
  <si>
    <t>Portoncini interni in legno ARCA certificati Gold</t>
  </si>
  <si>
    <t>Portoncini interni in legno ARCA certificati Platinum</t>
  </si>
  <si>
    <t>Portoncini esterni in legno ARCA certificati Green</t>
  </si>
  <si>
    <t>Portoncini esterni in legno ARCA certificati Silver</t>
  </si>
  <si>
    <t>Portoncini esterni in legno ARCA certificati Gold</t>
  </si>
  <si>
    <t>Portoncini esterni in legno ARCA certificati Platinum</t>
  </si>
  <si>
    <t>Altri prodotti in legno certificati ARCA che soddisfino i prerequisiti stabiliti nelle LG Prodotti ARCA</t>
  </si>
  <si>
    <t>Altri prodotti in legno certificati ARCA che soddisfino i prerequisiti e i crediti stabiliti nelle LG Prodotti ARCA</t>
  </si>
  <si>
    <t>32 - 44</t>
  </si>
  <si>
    <r>
      <t>PT.1 Resistenza e sicurezza sismica</t>
    </r>
    <r>
      <rPr>
        <sz val="10"/>
        <color theme="1"/>
        <rFont val="Futura"/>
        <family val="2"/>
      </rPr>
      <t xml:space="preserve"> (Punteggio min-max: 2-6)</t>
    </r>
  </si>
  <si>
    <t>Punteggio</t>
  </si>
  <si>
    <t>Note</t>
  </si>
  <si>
    <r>
      <t>PT.2 Resistenza e sicurezza al fuoco</t>
    </r>
    <r>
      <rPr>
        <sz val="10"/>
        <color theme="1"/>
        <rFont val="Futura"/>
        <family val="2"/>
      </rPr>
      <t xml:space="preserve"> (Punteggio min-max: 3-12)</t>
    </r>
  </si>
  <si>
    <t>Credito [1]</t>
  </si>
  <si>
    <t>Credito [2]</t>
  </si>
  <si>
    <r>
      <t xml:space="preserve">PT.5 Permeabilità all’aria dell’edificio </t>
    </r>
    <r>
      <rPr>
        <sz val="10"/>
        <color theme="1"/>
        <rFont val="Futura"/>
        <family val="2"/>
      </rPr>
      <t>(Punteggio min-max: 3-7)</t>
    </r>
  </si>
  <si>
    <t>Credito [3]</t>
  </si>
  <si>
    <r>
      <t>CATEGORIA PRESTAZIONI TECNICHE (PT) -</t>
    </r>
    <r>
      <rPr>
        <sz val="14"/>
        <color theme="0"/>
        <rFont val="Futura"/>
        <family val="2"/>
      </rPr>
      <t xml:space="preserve"> Punteggio min-max: 16:50</t>
    </r>
  </si>
  <si>
    <r>
      <t xml:space="preserve">CATEGORIA GESTIONE EDIFICIO (GE) - </t>
    </r>
    <r>
      <rPr>
        <sz val="14"/>
        <color theme="0"/>
        <rFont val="Futura"/>
        <family val="2"/>
      </rPr>
      <t>Punteggio min-max: 11-30</t>
    </r>
  </si>
  <si>
    <r>
      <t xml:space="preserve">CATEGORIA EDILIZIA SOSTENIBILE (ES) - </t>
    </r>
    <r>
      <rPr>
        <sz val="14"/>
        <color theme="0"/>
        <rFont val="Futura"/>
        <family val="2"/>
      </rPr>
      <t>Punteggio min-max: 3-20</t>
    </r>
  </si>
  <si>
    <r>
      <t>Utilizzo software "LCA-ARCA" + 0% &lt; V</t>
    </r>
    <r>
      <rPr>
        <vertAlign val="subscript"/>
        <sz val="9"/>
        <color theme="1"/>
        <rFont val="Futura"/>
        <family val="2"/>
      </rPr>
      <t>IF.2</t>
    </r>
    <r>
      <rPr>
        <sz val="9"/>
        <color theme="1"/>
        <rFont val="Futura"/>
        <family val="2"/>
      </rPr>
      <t xml:space="preserve"> &lt; 10%</t>
    </r>
  </si>
  <si>
    <r>
      <t>Utilizzo software "LCA-ARCA" + 10% ≤ V</t>
    </r>
    <r>
      <rPr>
        <vertAlign val="subscript"/>
        <sz val="9"/>
        <color theme="1"/>
        <rFont val="Futura"/>
        <family val="2"/>
      </rPr>
      <t>IF.2</t>
    </r>
    <r>
      <rPr>
        <sz val="9"/>
        <color theme="1"/>
        <rFont val="Futura"/>
        <family val="2"/>
      </rPr>
      <t xml:space="preserve"> &lt; 20%</t>
    </r>
  </si>
  <si>
    <r>
      <t>Utilizzo software "LCA-ARCA" + 20% ≤ V</t>
    </r>
    <r>
      <rPr>
        <vertAlign val="subscript"/>
        <sz val="9"/>
        <color theme="1"/>
        <rFont val="Futura"/>
        <family val="2"/>
      </rPr>
      <t>IF.2</t>
    </r>
    <r>
      <rPr>
        <sz val="9"/>
        <color theme="1"/>
        <rFont val="Futura"/>
        <family val="2"/>
      </rPr>
      <t xml:space="preserve"> &lt; 30%</t>
    </r>
  </si>
  <si>
    <r>
      <t>Utilizzo software "LCA-ARCA" +  V</t>
    </r>
    <r>
      <rPr>
        <vertAlign val="subscript"/>
        <sz val="9"/>
        <color theme="1"/>
        <rFont val="Futura"/>
        <family val="2"/>
      </rPr>
      <t>IF.2</t>
    </r>
    <r>
      <rPr>
        <sz val="9"/>
        <color theme="1"/>
        <rFont val="Futura"/>
        <family val="2"/>
      </rPr>
      <t xml:space="preserve"> ≥ 30%</t>
    </r>
  </si>
  <si>
    <t xml:space="preserve">Totale CATEGORIA PRESTAZIONI TECNICHE (PT): </t>
  </si>
  <si>
    <r>
      <rPr>
        <b/>
        <sz val="10"/>
        <color theme="1"/>
        <rFont val="Futura"/>
        <family val="2"/>
      </rPr>
      <t>ES.2 Programma di progettazione integrata</t>
    </r>
    <r>
      <rPr>
        <sz val="10"/>
        <color theme="1"/>
        <rFont val="Futura"/>
        <family val="2"/>
      </rPr>
      <t xml:space="preserve"> (Punteggio min-max: 2-4)</t>
    </r>
  </si>
  <si>
    <r>
      <rPr>
        <b/>
        <sz val="10"/>
        <color theme="1"/>
        <rFont val="Futura"/>
        <family val="2"/>
      </rPr>
      <t>ES.3 Materiali basso emissivi</t>
    </r>
    <r>
      <rPr>
        <sz val="10"/>
        <color theme="1"/>
        <rFont val="Futura"/>
        <family val="2"/>
      </rPr>
      <t xml:space="preserve"> (Punteggio min-max: 0-4)</t>
    </r>
  </si>
  <si>
    <t>Totale CATEGORIA EDILIZIA SOSTENIBILE (ES):</t>
  </si>
  <si>
    <t xml:space="preserve">Totale CATEGORIA GESTIONE EDIFICIO (GE): </t>
  </si>
  <si>
    <r>
      <rPr>
        <b/>
        <sz val="10"/>
        <color theme="1"/>
        <rFont val="Futura"/>
        <family val="2"/>
      </rPr>
      <t>IF.1 Soluzioni innovativ</t>
    </r>
    <r>
      <rPr>
        <sz val="10"/>
        <color theme="1"/>
        <rFont val="Futura"/>
        <family val="2"/>
      </rPr>
      <t>e (Punteggio min-max: 0-2)</t>
    </r>
  </si>
  <si>
    <r>
      <rPr>
        <b/>
        <sz val="10"/>
        <color theme="1"/>
        <rFont val="Futura"/>
        <family val="2"/>
      </rPr>
      <t>IF.2 Salubrità e LCA</t>
    </r>
    <r>
      <rPr>
        <sz val="10"/>
        <color theme="1"/>
        <rFont val="Futura"/>
        <family val="2"/>
      </rPr>
      <t xml:space="preserve"> (Punteggio min-max: 0-7)</t>
    </r>
  </si>
  <si>
    <r>
      <rPr>
        <b/>
        <sz val="10"/>
        <color theme="1"/>
        <rFont val="Futura"/>
        <family val="2"/>
      </rPr>
      <t>IF.3 Certificazioni aggiuntive</t>
    </r>
    <r>
      <rPr>
        <sz val="10"/>
        <color theme="1"/>
        <rFont val="Futura"/>
        <family val="2"/>
      </rPr>
      <t xml:space="preserve"> (Punteggio min-max: 0-1)</t>
    </r>
  </si>
  <si>
    <r>
      <rPr>
        <b/>
        <sz val="10"/>
        <color theme="1"/>
        <rFont val="Futura"/>
        <family val="2"/>
      </rPr>
      <t>IF.4 Esperti ARCA</t>
    </r>
    <r>
      <rPr>
        <sz val="10"/>
        <color theme="1"/>
        <rFont val="Futura"/>
        <family val="2"/>
      </rPr>
      <t xml:space="preserve"> (Punteggio min-max: 0-2)</t>
    </r>
  </si>
  <si>
    <r>
      <rPr>
        <b/>
        <sz val="10"/>
        <color theme="1"/>
        <rFont val="Futura"/>
        <family val="2"/>
      </rPr>
      <t>IF.5 Prodotti ARCA</t>
    </r>
    <r>
      <rPr>
        <sz val="10"/>
        <color theme="1"/>
        <rFont val="Futura"/>
        <family val="2"/>
      </rPr>
      <t xml:space="preserve"> (Punteggio min-max: 0-3)</t>
    </r>
  </si>
  <si>
    <t>Totale CATEGORIA INNOVAZIONE E FILIERA (IF):</t>
  </si>
  <si>
    <t>TOTALE PUNTEGGIO:</t>
  </si>
  <si>
    <t>LIVELLO:</t>
  </si>
  <si>
    <r>
      <t>CATEGORIA INNOVAZIONE E FILIERA (IF) -</t>
    </r>
    <r>
      <rPr>
        <sz val="14"/>
        <color theme="0"/>
        <rFont val="Futura"/>
        <family val="2"/>
      </rPr>
      <t xml:space="preserve"> Punteggio min-max: 0-10 </t>
    </r>
    <r>
      <rPr>
        <sz val="10"/>
        <color theme="0"/>
        <rFont val="Futura"/>
        <family val="2"/>
      </rPr>
      <t>[5]</t>
    </r>
  </si>
  <si>
    <t>A5</t>
  </si>
  <si>
    <t>Specifica PT.4.1 (presenza di progetto acustico)</t>
  </si>
  <si>
    <t>Specifica PT.4.2 (strategie acustiche)</t>
  </si>
  <si>
    <t>Specifica PT.5.1 (presenza di progetto di permeabilità all'aria)</t>
  </si>
  <si>
    <t>Specifica PT.5.2 (strategie di gestione della permeabilità all'aria)</t>
  </si>
  <si>
    <r>
      <rPr>
        <b/>
        <sz val="10"/>
        <color theme="1"/>
        <rFont val="Futura"/>
        <family val="2"/>
      </rPr>
      <t>GE.2 Piano di manutenzione dell’edificio</t>
    </r>
    <r>
      <rPr>
        <sz val="10"/>
        <color theme="1"/>
        <rFont val="Futura"/>
        <family val="2"/>
      </rPr>
      <t xml:space="preserve"> (Punteggio min-max: 3)</t>
    </r>
  </si>
  <si>
    <r>
      <rPr>
        <b/>
        <sz val="9"/>
        <color theme="1"/>
        <rFont val="Futura"/>
        <family val="2"/>
      </rPr>
      <t>GE.3 Polizza assicurativa postuma decennale</t>
    </r>
    <r>
      <rPr>
        <sz val="9"/>
        <color theme="1"/>
        <rFont val="Futura"/>
        <family val="2"/>
      </rPr>
      <t xml:space="preserve"> (Punteggio min-max: 0-3)</t>
    </r>
  </si>
  <si>
    <t>F1</t>
  </si>
  <si>
    <t>G1</t>
  </si>
  <si>
    <t>H1</t>
  </si>
  <si>
    <t>H2</t>
  </si>
  <si>
    <t>75 anni ≤ VRmin &lt; a 100 anni</t>
  </si>
  <si>
    <t>VRmin ≥ a 100 anni</t>
  </si>
  <si>
    <t>R30 strutture + REI60 separazione + Gestione camino</t>
  </si>
  <si>
    <t>R60 strutture + REI60 separazione + Gestione camino</t>
  </si>
  <si>
    <t>R90 strutture + REI60 separazione + Gestione camino</t>
  </si>
  <si>
    <t>EImin pari a 30 minuti per gli elementi lignei orizzontali</t>
  </si>
  <si>
    <t>EImin pari a 60 minuti o superiori per gli elementi lignei orizzontali</t>
  </si>
  <si>
    <t>EPimax≤EPilim + Cmin pari a classe III</t>
  </si>
  <si>
    <t>EPimax≤EPilim*80% + Cmin pari a classe III</t>
  </si>
  <si>
    <t>EPimax≤EPilim*70% + Cmin pari a classe III</t>
  </si>
  <si>
    <t>EPimax≤EPilim*60% + Cmin pari a classe II</t>
  </si>
  <si>
    <t>[EPi + EPe] (da fonti rinnovabili) ≥ VPT.3.2min</t>
  </si>
  <si>
    <t>1,0 volumi/h &lt; n50max ≤ 2,0 volumi/h (con una tolleranza di +0,2)</t>
  </si>
  <si>
    <t>0,6 volumi/h &lt; n50max ≤ 1,0 volumi/h (con una tolleranza di +0,2) e obbligo PT.6 o istruzioni</t>
  </si>
  <si>
    <t>n50max ≤ 0,6 volumi/h (con una tolleranza di +0,2) e obbligo PT.6 o istruzioni</t>
  </si>
  <si>
    <t>VGE.1.1, a</t>
  </si>
  <si>
    <t>VGE.1.1, a,b</t>
  </si>
  <si>
    <t>VGE.1.2, a,b,c,d</t>
  </si>
  <si>
    <t>VGE.1.3, a</t>
  </si>
  <si>
    <t>VGE.1.3, a,b</t>
  </si>
  <si>
    <t>VGE.1.4, a,b,c</t>
  </si>
  <si>
    <t>VGE.1.4, a,b,c,d</t>
  </si>
  <si>
    <t>VGE.1.5, a,b</t>
  </si>
  <si>
    <t>VGE.1.5, a,b,c,d</t>
  </si>
  <si>
    <t>VGE.1.5, e</t>
  </si>
  <si>
    <t>VGE.1.6, a</t>
  </si>
  <si>
    <t>VGE.1.7, a</t>
  </si>
  <si>
    <t>VGE.1.7, a,b,c,d</t>
  </si>
  <si>
    <t>VNMin = 50 anni</t>
  </si>
  <si>
    <t>Polizza postuma decennale</t>
  </si>
  <si>
    <t>VES.1min = 100% certificato nel caso di utilizzo di legno tropicale</t>
  </si>
  <si>
    <t>10% ≤ VES.1min &lt; 30% di legno certificato</t>
  </si>
  <si>
    <t>30% ≤ VES.1min &lt; 50% di legno certificato</t>
  </si>
  <si>
    <t>VES.1min ≥ 50% di legno certificato</t>
  </si>
  <si>
    <t>Ottenuto credito MR7 di LEED ® o GBC Home</t>
  </si>
  <si>
    <t>Centro di trasformazione di elementi strutturali lignei certificato</t>
  </si>
  <si>
    <t>1 su 4 dei prodotti</t>
  </si>
  <si>
    <t>2 su 4 dei prodotti</t>
  </si>
  <si>
    <t>3 su 4 dei prodotti</t>
  </si>
  <si>
    <t>4 su 4 dei prodotti</t>
  </si>
  <si>
    <t>Soddisfare quanto indicato nella specifica</t>
  </si>
  <si>
    <t>Tabella ES.3.1</t>
  </si>
  <si>
    <t>Tabella ES.3.2</t>
  </si>
  <si>
    <r>
      <t xml:space="preserve">ES.4 Produzione locale </t>
    </r>
    <r>
      <rPr>
        <sz val="10"/>
        <color theme="1"/>
        <rFont val="Futura"/>
        <family val="2"/>
      </rPr>
      <t xml:space="preserve">(Punteggio min-max: 0-12) </t>
    </r>
  </si>
  <si>
    <t xml:space="preserve">A1 </t>
  </si>
  <si>
    <t xml:space="preserve">A2 </t>
  </si>
  <si>
    <t xml:space="preserve">B1 </t>
  </si>
  <si>
    <t xml:space="preserve">B2 </t>
  </si>
  <si>
    <t xml:space="preserve">C1 </t>
  </si>
  <si>
    <t xml:space="preserve">D1 </t>
  </si>
  <si>
    <t xml:space="preserve">E1 </t>
  </si>
  <si>
    <t xml:space="preserve">F1 </t>
  </si>
  <si>
    <t>Totale specifica ES4:</t>
  </si>
  <si>
    <t xml:space="preserve"> </t>
  </si>
  <si>
    <t>10% ≤ VES.4min &lt; 20% e RES.4min ≤ 350 km (in linea d’aria)</t>
  </si>
  <si>
    <t>VES.4min ≥ 20% e RES.4min ≤ 350 km (in linea d’aria)</t>
  </si>
  <si>
    <t>Ottenuto credito MR5 della certificazione LEED ® o GBC HOME ® con requisito 10%</t>
  </si>
  <si>
    <t>Ottenuto credito MR5 della certificazione LEED ® o GBC HOME ® con requisito 20%</t>
  </si>
  <si>
    <t>2 su 7 dei prodotti strutturali di legno con RES.4.1min ≤ 250 km (in linea d’aria)</t>
  </si>
  <si>
    <t>2 su 4 dei prodotti di legno con RES.4.1min ≤ 250 km (in linea d’aria)</t>
  </si>
  <si>
    <t>2 su 7 dei prodotti strutturali di legno con RES.4.2min ≤ 100 km (in linea d’aria)</t>
  </si>
  <si>
    <t>2 su 4 dei prodotti di legno con RES.4.2min ≤ 100 km (in linea d’aria)</t>
  </si>
  <si>
    <r>
      <rPr>
        <b/>
        <sz val="10"/>
        <color theme="1"/>
        <rFont val="Futura"/>
        <family val="2"/>
      </rPr>
      <t>ES.1 Legno certificato</t>
    </r>
    <r>
      <rPr>
        <sz val="10"/>
        <color theme="1"/>
        <rFont val="Futura"/>
        <family val="2"/>
      </rPr>
      <t xml:space="preserve"> (Punteggio min-max: 1-12)</t>
    </r>
  </si>
  <si>
    <t>Credito-Opzione1.a</t>
  </si>
  <si>
    <t>Credito-Opzione1.b</t>
  </si>
  <si>
    <t>Credito-Opzione 2</t>
  </si>
  <si>
    <r>
      <t xml:space="preserve">PT.3 Efficienza energetica dell’edificio </t>
    </r>
    <r>
      <rPr>
        <sz val="10"/>
        <color theme="1"/>
        <rFont val="Futura"/>
        <family val="2"/>
      </rPr>
      <t>(Punteggio min-max: 3-11)</t>
    </r>
  </si>
  <si>
    <r>
      <t>PT.4 Isolamento acustico</t>
    </r>
    <r>
      <rPr>
        <sz val="10"/>
        <color theme="1"/>
        <rFont val="Futura"/>
        <family val="2"/>
      </rPr>
      <t xml:space="preserve"> (Punteggio min-max: 5-9)</t>
    </r>
  </si>
  <si>
    <r>
      <t xml:space="preserve">PT.6 Ventilazione meccanica controllata  </t>
    </r>
    <r>
      <rPr>
        <sz val="10"/>
        <color theme="1"/>
        <rFont val="Futura"/>
        <family val="2"/>
      </rPr>
      <t>(Punteggio min-max: 0-5)</t>
    </r>
  </si>
  <si>
    <r>
      <t xml:space="preserve">GE.1  Regola della qualità costruttiva </t>
    </r>
    <r>
      <rPr>
        <sz val="10"/>
        <color theme="1"/>
        <rFont val="Futura"/>
        <family val="2"/>
      </rPr>
      <t>(Punteggio min-max: 8-24)</t>
    </r>
  </si>
  <si>
    <t>x</t>
  </si>
  <si>
    <t>50 anni ≤ VRmin &lt; a 75 anni</t>
  </si>
  <si>
    <t>Prerequisito [4]</t>
  </si>
  <si>
    <t>[5] Il risultato del test di permeabilità all'aria non è oggetto di possibile miglioria</t>
  </si>
  <si>
    <t>Prerequisito [5]</t>
  </si>
  <si>
    <t>EPimax≤EPilim*40% + Cmin pari a classe II</t>
  </si>
  <si>
    <t>Non perseguibile</t>
  </si>
  <si>
    <t>Obbligatorio</t>
  </si>
  <si>
    <t>Riferimento Appaltatore:</t>
  </si>
  <si>
    <t>Suggerito per livello GOLD</t>
  </si>
  <si>
    <t>Obbligatorio per livello GOLD</t>
  </si>
  <si>
    <t>Regolamento Tecnico NC Rev. 2.00 - Chiarimenti alla data del  27.06.2014 , fatta eccezione per la specifica PT.6.</t>
  </si>
  <si>
    <t>I Chiarimenti al Regolamento Tecnico sono disponibili sul sito www.arcacert.com</t>
  </si>
  <si>
    <t>Scuole Medie intercomunali E. Chini</t>
  </si>
  <si>
    <t>E.7 - Edificio ad uso scolastico</t>
  </si>
  <si>
    <t>ARCA-All.3 - CHL.G_Obiettivo Appaltatore</t>
  </si>
  <si>
    <t>Progettazione e realizzazione impianto di VMC</t>
  </si>
  <si>
    <t>Specifica PT.6.1</t>
  </si>
  <si>
    <t>NOTE:</t>
  </si>
  <si>
    <t xml:space="preserve">Nel presente elaborato sono evidenziati i crediti e punteggi Obiettivo Committente per il raggiungimento del livello SILVER. L'offerente che intende conseguire il livello GOLD dovrà aggiungere, selezionando con una "x" la casella a fianco del credito, i crediti da lui proposti, attingendo ESCLUSIVAMENTE tra quelli evidenziati  ("Suggeriti" e "Obbligatori") e mantenendo inalterati i crediti e punteggi già scelti dall'Amministrazione.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</si>
</sst>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Futura"/>
      <family val="2"/>
    </font>
    <font>
      <u val="single"/>
      <sz val="12"/>
      <color theme="10"/>
      <name val="Calibri"/>
      <family val="2"/>
      <scheme val="minor"/>
    </font>
    <font>
      <sz val="9"/>
      <color rgb="FF000000"/>
      <name val="Futura"/>
      <family val="2"/>
    </font>
    <font>
      <vertAlign val="subscript"/>
      <sz val="9"/>
      <color theme="1"/>
      <name val="Futura"/>
      <family val="2"/>
    </font>
    <font>
      <sz val="12"/>
      <color theme="1"/>
      <name val="Futura"/>
      <family val="2"/>
    </font>
    <font>
      <u val="single"/>
      <sz val="12"/>
      <color theme="11"/>
      <name val="Calibri"/>
      <family val="2"/>
      <scheme val="minor"/>
    </font>
    <font>
      <sz val="9"/>
      <color theme="1"/>
      <name val="Calibri"/>
      <family val="2"/>
      <scheme val="minor"/>
    </font>
    <font>
      <u val="single"/>
      <sz val="9"/>
      <color theme="10"/>
      <name val="Futura"/>
      <family val="2"/>
    </font>
    <font>
      <b/>
      <sz val="9"/>
      <color theme="1"/>
      <name val="Futura"/>
      <family val="2"/>
    </font>
    <font>
      <b/>
      <sz val="10"/>
      <color theme="1"/>
      <name val="Futura"/>
      <family val="2"/>
    </font>
    <font>
      <sz val="10"/>
      <color theme="1"/>
      <name val="Futura"/>
      <family val="2"/>
    </font>
    <font>
      <b/>
      <sz val="14"/>
      <color theme="1"/>
      <name val="Futura"/>
      <family val="2"/>
    </font>
    <font>
      <i/>
      <sz val="9"/>
      <color theme="1"/>
      <name val="Futura"/>
      <family val="2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u val="single"/>
      <sz val="9"/>
      <color theme="10"/>
      <name val="Futura"/>
      <family val="2"/>
    </font>
    <font>
      <b/>
      <sz val="14"/>
      <color theme="0"/>
      <name val="Futura"/>
      <family val="2"/>
    </font>
    <font>
      <sz val="14"/>
      <color theme="0"/>
      <name val="Futura"/>
      <family val="2"/>
    </font>
    <font>
      <sz val="9"/>
      <color theme="0"/>
      <name val="Futura"/>
      <family val="2"/>
    </font>
    <font>
      <sz val="10"/>
      <color theme="0"/>
      <name val="Futura"/>
      <family val="2"/>
    </font>
    <font>
      <sz val="9"/>
      <name val="Futura"/>
      <family val="2"/>
    </font>
    <font>
      <sz val="10"/>
      <name val="Arial Narrow"/>
      <family val="2"/>
    </font>
    <font>
      <b/>
      <i/>
      <sz val="14"/>
      <color theme="1"/>
      <name val="Futura"/>
      <family val="2"/>
    </font>
  </fonts>
  <fills count="12">
    <fill>
      <patternFill/>
    </fill>
    <fill>
      <patternFill patternType="gray125"/>
    </fill>
    <fill>
      <patternFill patternType="solid">
        <fgColor rgb="FF61B0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9708"/>
        <bgColor indexed="64"/>
      </patternFill>
    </fill>
    <fill>
      <patternFill patternType="solid">
        <fgColor rgb="FF6DDE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4107E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medium"/>
      <right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 diagonalUp="1" diagonalDown="1">
      <left style="thin"/>
      <right style="thin"/>
      <top style="thin"/>
      <bottom style="thin"/>
      <diagonal style="thin"/>
    </border>
  </borders>
  <cellStyleXfs count="14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35">
    <xf numFmtId="0" fontId="0" fillId="0" borderId="0" xfId="0"/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0" fillId="0" borderId="2" xfId="0" applyFont="1" applyFill="1" applyBorder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10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5" xfId="0" applyFont="1" applyFill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10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0" fillId="3" borderId="6" xfId="0" applyNumberFormat="1" applyFont="1" applyFill="1" applyBorder="1" applyAlignment="1">
      <alignment horizontal="center" wrapText="1"/>
    </xf>
    <xf numFmtId="0" fontId="2" fillId="3" borderId="6" xfId="0" applyNumberFormat="1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/>
    </xf>
    <xf numFmtId="0" fontId="10" fillId="3" borderId="1" xfId="0" applyNumberFormat="1" applyFont="1" applyFill="1" applyBorder="1" applyAlignment="1">
      <alignment horizontal="center" wrapText="1"/>
    </xf>
    <xf numFmtId="0" fontId="10" fillId="0" borderId="1" xfId="0" applyNumberFormat="1" applyFont="1" applyBorder="1" applyAlignment="1">
      <alignment horizontal="center"/>
    </xf>
    <xf numFmtId="0" fontId="20" fillId="2" borderId="1" xfId="0" applyFont="1" applyFill="1" applyBorder="1" applyAlignment="1">
      <alignment horizontal="center" wrapText="1"/>
    </xf>
    <xf numFmtId="0" fontId="10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0" fillId="0" borderId="0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right" wrapText="1"/>
    </xf>
    <xf numFmtId="0" fontId="2" fillId="0" borderId="7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wrapText="1"/>
    </xf>
    <xf numFmtId="0" fontId="10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0" fontId="2" fillId="0" borderId="9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center" wrapText="1"/>
    </xf>
    <xf numFmtId="0" fontId="20" fillId="2" borderId="1" xfId="0" applyNumberFormat="1" applyFont="1" applyFill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7" xfId="0" applyFont="1" applyBorder="1" applyAlignment="1">
      <alignment horizontal="left" wrapText="1"/>
    </xf>
    <xf numFmtId="0" fontId="2" fillId="0" borderId="11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center" wrapText="1"/>
    </xf>
    <xf numFmtId="0" fontId="4" fillId="5" borderId="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right" wrapText="1"/>
    </xf>
    <xf numFmtId="0" fontId="2" fillId="0" borderId="14" xfId="0" applyFont="1" applyFill="1" applyBorder="1" applyAlignment="1">
      <alignment horizontal="center" wrapText="1"/>
    </xf>
    <xf numFmtId="0" fontId="2" fillId="3" borderId="1" xfId="0" applyNumberFormat="1" applyFont="1" applyFill="1" applyBorder="1" applyAlignment="1">
      <alignment horizontal="center"/>
    </xf>
    <xf numFmtId="0" fontId="10" fillId="6" borderId="6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20" fillId="6" borderId="1" xfId="0" applyFont="1" applyFill="1" applyBorder="1" applyAlignment="1">
      <alignment horizontal="center" wrapText="1"/>
    </xf>
    <xf numFmtId="0" fontId="20" fillId="6" borderId="1" xfId="0" applyNumberFormat="1" applyFont="1" applyFill="1" applyBorder="1" applyAlignment="1">
      <alignment horizontal="center" wrapText="1"/>
    </xf>
    <xf numFmtId="0" fontId="1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0" fillId="7" borderId="6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Fill="1" applyBorder="1" applyAlignment="1">
      <alignment horizontal="left"/>
    </xf>
    <xf numFmtId="0" fontId="20" fillId="7" borderId="1" xfId="0" applyFont="1" applyFill="1" applyBorder="1" applyAlignment="1">
      <alignment horizontal="center" wrapText="1"/>
    </xf>
    <xf numFmtId="0" fontId="20" fillId="7" borderId="1" xfId="0" applyNumberFormat="1" applyFont="1" applyFill="1" applyBorder="1" applyAlignment="1">
      <alignment horizontal="center" wrapText="1"/>
    </xf>
    <xf numFmtId="0" fontId="2" fillId="0" borderId="7" xfId="0" applyNumberFormat="1" applyFont="1" applyBorder="1" applyAlignment="1">
      <alignment horizontal="center" wrapText="1"/>
    </xf>
    <xf numFmtId="0" fontId="10" fillId="8" borderId="6" xfId="0" applyFont="1" applyFill="1" applyBorder="1" applyAlignment="1">
      <alignment horizontal="center"/>
    </xf>
    <xf numFmtId="0" fontId="2" fillId="8" borderId="6" xfId="0" applyFont="1" applyFill="1" applyBorder="1" applyAlignment="1">
      <alignment horizontal="center"/>
    </xf>
    <xf numFmtId="0" fontId="2" fillId="8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13" fillId="0" borderId="0" xfId="0" applyFont="1" applyFill="1" applyBorder="1" applyAlignment="1">
      <alignment wrapText="1"/>
    </xf>
    <xf numFmtId="49" fontId="12" fillId="0" borderId="0" xfId="0" applyNumberFormat="1" applyFont="1" applyFill="1" applyBorder="1" applyAlignment="1">
      <alignment horizontal="center" wrapText="1"/>
    </xf>
    <xf numFmtId="0" fontId="10" fillId="9" borderId="0" xfId="0" applyFont="1" applyFill="1" applyBorder="1" applyAlignment="1">
      <alignment horizontal="center"/>
    </xf>
    <xf numFmtId="0" fontId="17" fillId="0" borderId="0" xfId="20" applyFont="1" applyAlignment="1">
      <alignment/>
    </xf>
    <xf numFmtId="0" fontId="14" fillId="0" borderId="0" xfId="0" applyFont="1" applyAlignment="1">
      <alignment horizontal="left"/>
    </xf>
    <xf numFmtId="0" fontId="9" fillId="0" borderId="0" xfId="20" applyFont="1" applyAlignment="1">
      <alignment/>
    </xf>
    <xf numFmtId="0" fontId="9" fillId="0" borderId="0" xfId="20" applyFont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20" fillId="7" borderId="1" xfId="0" applyFont="1" applyFill="1" applyBorder="1" applyAlignment="1">
      <alignment horizontal="left" wrapText="1"/>
    </xf>
    <xf numFmtId="0" fontId="20" fillId="6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0" fillId="2" borderId="1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NumberFormat="1" applyFont="1" applyBorder="1" applyAlignment="1">
      <alignment horizontal="right"/>
    </xf>
    <xf numFmtId="0" fontId="14" fillId="0" borderId="0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0" fillId="0" borderId="5" xfId="0" applyBorder="1" applyAlignment="1">
      <alignment/>
    </xf>
    <xf numFmtId="0" fontId="0" fillId="0" borderId="5" xfId="0" applyFill="1" applyBorder="1" applyAlignment="1">
      <alignment/>
    </xf>
    <xf numFmtId="0" fontId="0" fillId="0" borderId="5" xfId="0" applyBorder="1" applyAlignment="1">
      <alignment horizontal="center"/>
    </xf>
    <xf numFmtId="0" fontId="20" fillId="2" borderId="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 applyProtection="1">
      <alignment horizontal="center" vertical="center"/>
      <protection hidden="1"/>
    </xf>
    <xf numFmtId="0" fontId="2" fillId="0" borderId="3" xfId="0" applyNumberFormat="1" applyFont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49" fontId="12" fillId="0" borderId="17" xfId="0" applyNumberFormat="1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2" fillId="3" borderId="10" xfId="0" applyNumberFormat="1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 wrapText="1"/>
    </xf>
    <xf numFmtId="0" fontId="14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10" fillId="0" borderId="3" xfId="0" applyNumberFormat="1" applyFont="1" applyBorder="1" applyAlignment="1">
      <alignment horizontal="center"/>
    </xf>
    <xf numFmtId="0" fontId="10" fillId="9" borderId="20" xfId="0" applyFont="1" applyFill="1" applyBorder="1" applyAlignment="1">
      <alignment horizontal="center"/>
    </xf>
    <xf numFmtId="0" fontId="16" fillId="0" borderId="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0" fillId="0" borderId="4" xfId="0" applyBorder="1" applyAlignment="1">
      <alignment/>
    </xf>
    <xf numFmtId="0" fontId="10" fillId="9" borderId="1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right"/>
    </xf>
    <xf numFmtId="0" fontId="23" fillId="0" borderId="8" xfId="0" applyFont="1" applyBorder="1" applyAlignment="1" applyProtection="1">
      <alignment horizontal="center" vertical="center"/>
      <protection hidden="1"/>
    </xf>
    <xf numFmtId="0" fontId="2" fillId="0" borderId="11" xfId="0" applyFont="1" applyFill="1" applyBorder="1" applyAlignment="1">
      <alignment horizontal="center" vertical="center" wrapText="1"/>
    </xf>
    <xf numFmtId="0" fontId="14" fillId="0" borderId="0" xfId="0" applyNumberFormat="1" applyFont="1" applyAlignment="1">
      <alignment horizontal="center"/>
    </xf>
    <xf numFmtId="0" fontId="9" fillId="0" borderId="0" xfId="20" applyFont="1" applyAlignment="1">
      <alignment vertical="top"/>
    </xf>
    <xf numFmtId="0" fontId="11" fillId="3" borderId="1" xfId="0" applyFont="1" applyFill="1" applyBorder="1" applyAlignment="1">
      <alignment horizontal="right"/>
    </xf>
    <xf numFmtId="0" fontId="12" fillId="3" borderId="1" xfId="0" applyFont="1" applyFill="1" applyBorder="1" applyAlignment="1">
      <alignment horizontal="right"/>
    </xf>
    <xf numFmtId="0" fontId="13" fillId="3" borderId="21" xfId="0" applyFont="1" applyFill="1" applyBorder="1" applyAlignment="1">
      <alignment horizontal="right" wrapText="1"/>
    </xf>
    <xf numFmtId="0" fontId="13" fillId="3" borderId="12" xfId="0" applyFont="1" applyFill="1" applyBorder="1" applyAlignment="1">
      <alignment horizontal="right" wrapText="1"/>
    </xf>
    <xf numFmtId="0" fontId="2" fillId="0" borderId="22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left"/>
    </xf>
    <xf numFmtId="0" fontId="2" fillId="0" borderId="22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0" fillId="7" borderId="1" xfId="0" applyFont="1" applyFill="1" applyBorder="1" applyAlignment="1">
      <alignment horizontal="left" wrapText="1"/>
    </xf>
    <xf numFmtId="0" fontId="12" fillId="3" borderId="1" xfId="0" applyFont="1" applyFill="1" applyBorder="1" applyAlignment="1">
      <alignment horizontal="left" wrapText="1"/>
    </xf>
    <xf numFmtId="0" fontId="20" fillId="6" borderId="1" xfId="0" applyFont="1" applyFill="1" applyBorder="1" applyAlignment="1">
      <alignment horizontal="left" wrapText="1"/>
    </xf>
    <xf numFmtId="0" fontId="20" fillId="2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10" fillId="3" borderId="1" xfId="0" applyFont="1" applyFill="1" applyBorder="1" applyAlignment="1">
      <alignment horizontal="center" wrapText="1"/>
    </xf>
    <xf numFmtId="0" fontId="2" fillId="0" borderId="2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8" fillId="10" borderId="0" xfId="0" applyFont="1" applyFill="1" applyBorder="1" applyAlignment="1">
      <alignment horizontal="left" wrapText="1"/>
    </xf>
    <xf numFmtId="0" fontId="11" fillId="3" borderId="1" xfId="0" applyFont="1" applyFill="1" applyBorder="1" applyAlignment="1">
      <alignment horizontal="left" wrapText="1"/>
    </xf>
    <xf numFmtId="0" fontId="18" fillId="7" borderId="0" xfId="0" applyFont="1" applyFill="1" applyBorder="1" applyAlignment="1">
      <alignment horizontal="left" wrapText="1"/>
    </xf>
    <xf numFmtId="0" fontId="20" fillId="6" borderId="21" xfId="0" applyFont="1" applyFill="1" applyBorder="1" applyAlignment="1">
      <alignment horizontal="left" wrapText="1"/>
    </xf>
    <xf numFmtId="0" fontId="20" fillId="6" borderId="12" xfId="0" applyFont="1" applyFill="1" applyBorder="1" applyAlignment="1">
      <alignment horizontal="left" wrapText="1"/>
    </xf>
    <xf numFmtId="0" fontId="20" fillId="6" borderId="10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18" fillId="6" borderId="0" xfId="0" applyFont="1" applyFill="1" applyBorder="1" applyAlignment="1">
      <alignment horizontal="left" wrapText="1"/>
    </xf>
    <xf numFmtId="0" fontId="11" fillId="3" borderId="1" xfId="0" applyFont="1" applyFill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1" fillId="5" borderId="1" xfId="0" applyFont="1" applyFill="1" applyBorder="1" applyAlignment="1">
      <alignment horizontal="left"/>
    </xf>
    <xf numFmtId="0" fontId="2" fillId="0" borderId="23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11" fillId="3" borderId="21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2" fillId="0" borderId="1" xfId="0" applyFont="1" applyFill="1" applyBorder="1" applyAlignment="1">
      <alignment horizontal="left" wrapText="1"/>
    </xf>
    <xf numFmtId="0" fontId="20" fillId="2" borderId="21" xfId="0" applyFont="1" applyFill="1" applyBorder="1" applyAlignment="1">
      <alignment horizontal="left" wrapText="1"/>
    </xf>
    <xf numFmtId="0" fontId="2" fillId="0" borderId="21" xfId="0" applyFont="1" applyBorder="1" applyAlignment="1">
      <alignment wrapText="1"/>
    </xf>
    <xf numFmtId="0" fontId="24" fillId="3" borderId="24" xfId="0" applyFont="1" applyFill="1" applyBorder="1" applyAlignment="1">
      <alignment horizontal="center"/>
    </xf>
    <xf numFmtId="0" fontId="24" fillId="3" borderId="25" xfId="0" applyFont="1" applyFill="1" applyBorder="1" applyAlignment="1">
      <alignment horizontal="center"/>
    </xf>
    <xf numFmtId="0" fontId="24" fillId="3" borderId="20" xfId="0" applyFont="1" applyFill="1" applyBorder="1" applyAlignment="1">
      <alignment horizontal="center"/>
    </xf>
    <xf numFmtId="0" fontId="2" fillId="0" borderId="21" xfId="0" applyFont="1" applyBorder="1" applyAlignment="1">
      <alignment horizontal="right" vertical="top"/>
    </xf>
    <xf numFmtId="0" fontId="2" fillId="0" borderId="12" xfId="0" applyFont="1" applyBorder="1" applyAlignment="1">
      <alignment horizontal="right" vertical="top"/>
    </xf>
    <xf numFmtId="0" fontId="18" fillId="2" borderId="0" xfId="0" applyFont="1" applyFill="1" applyBorder="1" applyAlignment="1">
      <alignment horizontal="left" wrapText="1"/>
    </xf>
    <xf numFmtId="0" fontId="2" fillId="0" borderId="2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0" fillId="2" borderId="12" xfId="0" applyFont="1" applyFill="1" applyBorder="1" applyAlignment="1">
      <alignment horizontal="left" wrapText="1"/>
    </xf>
    <xf numFmtId="0" fontId="20" fillId="2" borderId="10" xfId="0" applyFont="1" applyFill="1" applyBorder="1" applyAlignment="1">
      <alignment horizontal="left" wrapText="1"/>
    </xf>
    <xf numFmtId="0" fontId="2" fillId="0" borderId="26" xfId="0" applyFont="1" applyFill="1" applyBorder="1" applyAlignment="1">
      <alignment horizontal="center" wrapText="1"/>
    </xf>
    <xf numFmtId="0" fontId="2" fillId="11" borderId="1" xfId="0" applyFont="1" applyFill="1" applyBorder="1" applyAlignment="1">
      <alignment horizontal="center" wrapText="1"/>
    </xf>
    <xf numFmtId="0" fontId="2" fillId="11" borderId="1" xfId="0" applyFont="1" applyFill="1" applyBorder="1" applyAlignment="1">
      <alignment horizontal="left" wrapText="1"/>
    </xf>
    <xf numFmtId="0" fontId="2" fillId="11" borderId="0" xfId="0" applyFont="1" applyFill="1" applyAlignment="1">
      <alignment horizontal="center"/>
    </xf>
    <xf numFmtId="0" fontId="22" fillId="11" borderId="1" xfId="0" applyFont="1" applyFill="1" applyBorder="1" applyAlignment="1">
      <alignment horizontal="left" wrapText="1"/>
    </xf>
    <xf numFmtId="0" fontId="2" fillId="11" borderId="8" xfId="0" applyNumberFormat="1" applyFont="1" applyFill="1" applyBorder="1" applyAlignment="1">
      <alignment horizontal="center" vertical="center"/>
    </xf>
    <xf numFmtId="0" fontId="10" fillId="11" borderId="1" xfId="0" applyFont="1" applyFill="1" applyBorder="1" applyAlignment="1">
      <alignment horizontal="center"/>
    </xf>
    <xf numFmtId="0" fontId="2" fillId="11" borderId="1" xfId="0" applyNumberFormat="1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left"/>
    </xf>
    <xf numFmtId="0" fontId="2" fillId="11" borderId="21" xfId="0" applyFont="1" applyFill="1" applyBorder="1" applyAlignment="1">
      <alignment horizontal="left"/>
    </xf>
    <xf numFmtId="0" fontId="2" fillId="11" borderId="12" xfId="0" applyFont="1" applyFill="1" applyBorder="1" applyAlignment="1">
      <alignment horizontal="left"/>
    </xf>
    <xf numFmtId="0" fontId="2" fillId="11" borderId="10" xfId="0" applyFont="1" applyFill="1" applyBorder="1" applyAlignment="1">
      <alignment horizontal="left"/>
    </xf>
    <xf numFmtId="0" fontId="2" fillId="11" borderId="1" xfId="0" applyNumberFormat="1" applyFont="1" applyFill="1" applyBorder="1" applyAlignment="1">
      <alignment horizontal="center"/>
    </xf>
    <xf numFmtId="0" fontId="2" fillId="11" borderId="1" xfId="0" applyFont="1" applyFill="1" applyBorder="1" applyAlignment="1">
      <alignment horizontal="left" wrapText="1"/>
    </xf>
    <xf numFmtId="0" fontId="2" fillId="11" borderId="12" xfId="0" applyFont="1" applyFill="1" applyBorder="1" applyAlignment="1">
      <alignment horizontal="left" wrapText="1"/>
    </xf>
    <xf numFmtId="0" fontId="2" fillId="11" borderId="10" xfId="0" applyFont="1" applyFill="1" applyBorder="1" applyAlignment="1">
      <alignment horizontal="left" wrapText="1"/>
    </xf>
    <xf numFmtId="0" fontId="2" fillId="11" borderId="1" xfId="0" applyNumberFormat="1" applyFont="1" applyFill="1" applyBorder="1" applyAlignment="1">
      <alignment horizontal="center" wrapText="1"/>
    </xf>
  </cellXfs>
  <cellStyles count="12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llegamento ipertestuale" xfId="20"/>
    <cellStyle name="Collegamento ipertestuale visitato" xfId="21"/>
    <cellStyle name="Collegamento ipertestuale visitato" xfId="22"/>
    <cellStyle name="Collegamento ipertestuale visitato" xfId="23"/>
    <cellStyle name="Collegamento ipertestuale visitato" xfId="24"/>
    <cellStyle name="Collegamento ipertestuale visitato" xfId="25"/>
    <cellStyle name="Collegamento ipertestuale visitato" xfId="26"/>
    <cellStyle name="Collegamento ipertestuale visitato" xfId="27"/>
    <cellStyle name="Collegamento ipertestuale visitato" xfId="28"/>
    <cellStyle name="Collegamento ipertestuale visitato" xfId="29"/>
    <cellStyle name="Collegamento ipertestuale visitato" xfId="30"/>
    <cellStyle name="Collegamento ipertestuale visitato" xfId="31"/>
    <cellStyle name="Collegamento ipertestuale visitato" xfId="32"/>
    <cellStyle name="Collegamento ipertestuale visitato" xfId="33"/>
    <cellStyle name="Collegamento ipertestuale visitato" xfId="34"/>
    <cellStyle name="Collegamento ipertestuale visitato" xfId="35"/>
    <cellStyle name="Collegamento ipertestuale visitato" xfId="36"/>
    <cellStyle name="Collegamento ipertestuale visitato" xfId="37"/>
    <cellStyle name="Collegamento ipertestuale visitato" xfId="38"/>
    <cellStyle name="Collegamento ipertestuale visitato" xfId="39"/>
    <cellStyle name="Collegamento ipertestuale visitato" xfId="40"/>
    <cellStyle name="Collegamento ipertestuale visitato" xfId="41"/>
    <cellStyle name="Collegamento ipertestuale visitato" xfId="42"/>
    <cellStyle name="Collegamento ipertestuale visitato" xfId="43"/>
    <cellStyle name="Collegamento ipertestuale visitato" xfId="44"/>
    <cellStyle name="Collegamento ipertestuale visitato" xfId="45"/>
    <cellStyle name="Collegamento ipertestuale visitato" xfId="46"/>
    <cellStyle name="Collegamento ipertestuale visitato" xfId="47"/>
    <cellStyle name="Collegamento ipertestuale visitato" xfId="48"/>
    <cellStyle name="Collegamento ipertestuale visitato" xfId="49"/>
    <cellStyle name="Collegamento ipertestuale visitato" xfId="50"/>
    <cellStyle name="Collegamento ipertestuale visitato" xfId="51"/>
    <cellStyle name="Collegamento ipertestuale visitato" xfId="52"/>
    <cellStyle name="Collegamento ipertestuale visitato" xfId="53"/>
    <cellStyle name="Collegamento ipertestuale visitato" xfId="54"/>
    <cellStyle name="Collegamento ipertestuale visitato" xfId="55"/>
    <cellStyle name="Collegamento ipertestuale visitato" xfId="56"/>
    <cellStyle name="Collegamento ipertestuale visitato" xfId="57"/>
    <cellStyle name="Collegamento ipertestuale visitato" xfId="58"/>
    <cellStyle name="Collegamento ipertestuale visitato" xfId="59"/>
    <cellStyle name="Collegamento ipertestuale visitato" xfId="60"/>
    <cellStyle name="Collegamento ipertestuale visitato" xfId="61"/>
    <cellStyle name="Collegamento ipertestuale visitato" xfId="62"/>
    <cellStyle name="Collegamento ipertestuale visitato" xfId="63"/>
    <cellStyle name="Collegamento ipertestuale visitato" xfId="64"/>
    <cellStyle name="Collegamento ipertestuale visitato" xfId="65"/>
    <cellStyle name="Collegamento ipertestuale visitato" xfId="66"/>
    <cellStyle name="Collegamento ipertestuale visitato" xfId="67"/>
    <cellStyle name="Collegamento ipertestuale visitato" xfId="68"/>
    <cellStyle name="Collegamento ipertestuale visitato" xfId="69"/>
    <cellStyle name="Collegamento ipertestuale visitato" xfId="70"/>
    <cellStyle name="Collegamento ipertestuale visitato" xfId="71"/>
    <cellStyle name="Collegamento ipertestuale visitato" xfId="72"/>
    <cellStyle name="Collegamento ipertestuale visitato" xfId="73"/>
    <cellStyle name="Collegamento ipertestuale visitato" xfId="74"/>
    <cellStyle name="Collegamento ipertestuale visitato" xfId="75"/>
    <cellStyle name="Collegamento ipertestuale visitato" xfId="76"/>
    <cellStyle name="Collegamento ipertestuale visitato" xfId="77"/>
    <cellStyle name="Collegamento ipertestuale visitato" xfId="78"/>
    <cellStyle name="Collegamento ipertestuale visitato" xfId="79"/>
    <cellStyle name="Collegamento ipertestuale visitato" xfId="80"/>
    <cellStyle name="Collegamento ipertestuale visitato" xfId="81"/>
    <cellStyle name="Collegamento ipertestuale visitato" xfId="82"/>
    <cellStyle name="Collegamento ipertestuale visitato" xfId="83"/>
    <cellStyle name="Collegamento ipertestuale visitato" xfId="84"/>
    <cellStyle name="Collegamento ipertestuale visitato" xfId="85"/>
    <cellStyle name="Collegamento ipertestuale visitato" xfId="86"/>
    <cellStyle name="Collegamento ipertestuale visitato" xfId="87"/>
    <cellStyle name="Collegamento ipertestuale visitato" xfId="88"/>
    <cellStyle name="Collegamento ipertestuale visitato" xfId="89"/>
    <cellStyle name="Collegamento ipertestuale visitato" xfId="90"/>
    <cellStyle name="Collegamento ipertestuale visitato" xfId="91"/>
    <cellStyle name="Collegamento ipertestuale visitato" xfId="92"/>
    <cellStyle name="Collegamento ipertestuale visitato" xfId="93"/>
    <cellStyle name="Collegamento ipertestuale visitato" xfId="94"/>
    <cellStyle name="Collegamento ipertestuale visitato" xfId="95"/>
    <cellStyle name="Collegamento ipertestuale visitato" xfId="96"/>
    <cellStyle name="Collegamento ipertestuale visitato" xfId="97"/>
    <cellStyle name="Collegamento ipertestuale visitato" xfId="98"/>
    <cellStyle name="Collegamento ipertestuale visitato" xfId="99"/>
    <cellStyle name="Collegamento ipertestuale visitato" xfId="100"/>
    <cellStyle name="Collegamento ipertestuale visitato" xfId="101"/>
    <cellStyle name="Collegamento ipertestuale visitato" xfId="102"/>
    <cellStyle name="Collegamento ipertestuale visitato" xfId="103"/>
    <cellStyle name="Collegamento ipertestuale visitato" xfId="104"/>
    <cellStyle name="Collegamento ipertestuale visitato" xfId="105"/>
    <cellStyle name="Collegamento ipertestuale visitato" xfId="106"/>
    <cellStyle name="Collegamento ipertestuale visitato" xfId="107"/>
    <cellStyle name="Collegamento ipertestuale visitato" xfId="108"/>
    <cellStyle name="Collegamento ipertestuale visitato" xfId="109"/>
    <cellStyle name="Collegamento ipertestuale visitato" xfId="110"/>
    <cellStyle name="Collegamento ipertestuale visitato" xfId="111"/>
    <cellStyle name="Collegamento ipertestuale visitato" xfId="112"/>
    <cellStyle name="Collegamento ipertestuale visitato" xfId="113"/>
    <cellStyle name="Collegamento ipertestuale visitato" xfId="114"/>
    <cellStyle name="Collegamento ipertestuale visitato" xfId="115"/>
    <cellStyle name="Collegamento ipertestuale visitato" xfId="116"/>
    <cellStyle name="Collegamento ipertestuale visitato" xfId="117"/>
    <cellStyle name="Collegamento ipertestuale visitato" xfId="118"/>
    <cellStyle name="Collegamento ipertestuale visitato" xfId="119"/>
    <cellStyle name="Collegamento ipertestuale visitato" xfId="120"/>
    <cellStyle name="Collegamento ipertestuale visitato" xfId="121"/>
    <cellStyle name="Collegamento ipertestuale visitato" xfId="122"/>
    <cellStyle name="Collegamento ipertestuale visitato" xfId="123"/>
    <cellStyle name="Collegamento ipertestuale visitato" xfId="124"/>
    <cellStyle name="Collegamento ipertestuale visitato" xfId="125"/>
    <cellStyle name="Collegamento ipertestuale visitato" xfId="126"/>
    <cellStyle name="Collegamento ipertestuale visitato" xfId="127"/>
    <cellStyle name="Collegamento ipertestuale visitato" xfId="128"/>
    <cellStyle name="Collegamento ipertestuale visitato" xfId="129"/>
    <cellStyle name="Collegamento ipertestuale visitato" xfId="130"/>
    <cellStyle name="Collegamento ipertestuale visitato" xfId="131"/>
    <cellStyle name="Collegamento ipertestuale visitato" xfId="132"/>
    <cellStyle name="Collegamento ipertestuale visitato" xfId="133"/>
    <cellStyle name="Collegamento ipertestuale visitato" xfId="134"/>
    <cellStyle name="Collegamento ipertestuale visitato" xfId="135"/>
    <cellStyle name="Collegamento ipertestuale visitato" xfId="136"/>
    <cellStyle name="Collegamento ipertestuale visitato" xfId="137"/>
    <cellStyle name="Collegamento ipertestuale visitato" xfId="138"/>
    <cellStyle name="Collegamento ipertestuale visitato" xfId="139"/>
    <cellStyle name="Collegamento ipertestuale visitato" xfId="140"/>
  </cellStyles>
  <dxfs count="35">
    <dxf>
      <font>
        <b val="0"/>
        <i val="0"/>
      </font>
      <fill>
        <patternFill>
          <bgColor rgb="FF92D050"/>
        </patternFill>
      </fill>
      <border/>
    </dxf>
    <dxf>
      <font>
        <b val="0"/>
        <i val="0"/>
      </font>
      <fill>
        <patternFill>
          <bgColor rgb="FF92D050"/>
        </patternFill>
      </fill>
      <border/>
    </dxf>
    <dxf>
      <font>
        <b val="0"/>
        <i val="0"/>
      </font>
      <fill>
        <patternFill>
          <bgColor rgb="FF92D050"/>
        </patternFill>
      </fill>
      <border/>
    </dxf>
    <dxf>
      <font>
        <b val="0"/>
        <i val="0"/>
      </font>
      <fill>
        <patternFill>
          <bgColor rgb="FF92D050"/>
        </patternFill>
      </fill>
      <border/>
    </dxf>
    <dxf>
      <font>
        <b val="0"/>
        <i val="0"/>
      </font>
      <fill>
        <patternFill>
          <bgColor rgb="FF92D050"/>
        </patternFill>
      </fill>
      <border/>
    </dxf>
    <dxf>
      <font>
        <b val="0"/>
        <i val="0"/>
      </font>
      <fill>
        <patternFill>
          <bgColor rgb="FF92D050"/>
        </patternFill>
      </fill>
      <border/>
    </dxf>
    <dxf>
      <font>
        <b val="0"/>
        <i val="0"/>
      </font>
      <fill>
        <patternFill>
          <bgColor rgb="FF92D050"/>
        </patternFill>
      </fill>
      <border/>
    </dxf>
    <dxf>
      <font>
        <b val="0"/>
        <i val="0"/>
      </font>
      <fill>
        <patternFill>
          <bgColor rgb="FF92D050"/>
        </patternFill>
      </fill>
      <border/>
    </dxf>
    <dxf>
      <font>
        <b val="0"/>
        <i val="0"/>
      </font>
      <fill>
        <patternFill>
          <bgColor rgb="FF92D050"/>
        </patternFill>
      </fill>
      <border/>
    </dxf>
    <dxf>
      <font>
        <b val="0"/>
        <i val="0"/>
      </font>
      <fill>
        <patternFill>
          <bgColor rgb="FF92D050"/>
        </patternFill>
      </fill>
      <border/>
    </dxf>
    <dxf>
      <font>
        <b val="0"/>
        <i val="0"/>
      </font>
      <fill>
        <patternFill>
          <bgColor rgb="FF92D050"/>
        </patternFill>
      </fill>
      <border/>
    </dxf>
    <dxf>
      <font>
        <b val="0"/>
        <i val="0"/>
      </font>
      <fill>
        <patternFill>
          <bgColor rgb="FF92D050"/>
        </patternFill>
      </fill>
      <border/>
    </dxf>
    <dxf>
      <font>
        <b val="0"/>
        <i val="0"/>
      </font>
      <fill>
        <patternFill>
          <bgColor rgb="FF92D050"/>
        </patternFill>
      </fill>
      <border/>
    </dxf>
    <dxf>
      <font>
        <b val="0"/>
        <i val="0"/>
      </font>
      <fill>
        <patternFill>
          <bgColor rgb="FF92D050"/>
        </patternFill>
      </fill>
      <border/>
    </dxf>
    <dxf>
      <font>
        <b val="0"/>
        <i val="0"/>
      </font>
      <fill>
        <patternFill>
          <bgColor rgb="FF92D050"/>
        </patternFill>
      </fill>
      <border/>
    </dxf>
    <dxf>
      <font>
        <b val="0"/>
        <i val="0"/>
      </font>
      <fill>
        <patternFill>
          <bgColor rgb="FF92D050"/>
        </patternFill>
      </fill>
      <border/>
    </dxf>
    <dxf>
      <font>
        <b val="0"/>
        <i val="0"/>
      </font>
      <fill>
        <patternFill>
          <bgColor rgb="FF92D050"/>
        </patternFill>
      </fill>
      <border/>
    </dxf>
    <dxf>
      <font>
        <b val="0"/>
        <i val="0"/>
      </font>
      <fill>
        <patternFill>
          <bgColor rgb="FF92D050"/>
        </patternFill>
      </fill>
      <border/>
    </dxf>
    <dxf>
      <font>
        <b val="0"/>
        <i val="0"/>
      </font>
      <fill>
        <patternFill>
          <bgColor rgb="FF92D050"/>
        </patternFill>
      </fill>
      <border/>
    </dxf>
    <dxf>
      <font>
        <b val="0"/>
        <i val="0"/>
      </font>
      <fill>
        <patternFill>
          <bgColor rgb="FF92D050"/>
        </patternFill>
      </fill>
      <border/>
    </dxf>
    <dxf>
      <font>
        <b val="0"/>
        <i val="0"/>
      </font>
      <fill>
        <patternFill>
          <bgColor rgb="FF92D050"/>
        </patternFill>
      </fill>
      <border/>
    </dxf>
    <dxf>
      <font>
        <b val="0"/>
        <i val="0"/>
      </font>
      <fill>
        <patternFill>
          <bgColor rgb="FF92D050"/>
        </patternFill>
      </fill>
      <border/>
    </dxf>
    <dxf>
      <font>
        <b val="0"/>
        <i val="0"/>
      </font>
      <fill>
        <patternFill>
          <bgColor rgb="FF92D050"/>
        </patternFill>
      </fill>
      <border/>
    </dxf>
    <dxf>
      <font>
        <b val="0"/>
        <i val="0"/>
      </font>
      <fill>
        <patternFill>
          <bgColor rgb="FF92D050"/>
        </patternFill>
      </fill>
      <border/>
    </dxf>
    <dxf>
      <font>
        <b val="0"/>
        <i val="0"/>
      </font>
      <fill>
        <patternFill>
          <bgColor rgb="FF92D050"/>
        </patternFill>
      </fill>
      <border/>
    </dxf>
    <dxf>
      <font>
        <b val="0"/>
        <i val="0"/>
      </font>
      <fill>
        <patternFill>
          <bgColor rgb="FF92D050"/>
        </patternFill>
      </fill>
      <border/>
    </dxf>
    <dxf>
      <font>
        <b val="0"/>
        <i val="0"/>
      </font>
      <fill>
        <patternFill>
          <bgColor rgb="FF92D050"/>
        </patternFill>
      </fill>
      <border/>
    </dxf>
    <dxf>
      <font>
        <b val="0"/>
        <i val="0"/>
      </font>
      <fill>
        <patternFill>
          <bgColor rgb="FF92D050"/>
        </patternFill>
      </fill>
      <border/>
    </dxf>
    <dxf>
      <font>
        <b val="0"/>
        <i val="0"/>
      </font>
      <fill>
        <patternFill>
          <bgColor rgb="FF92D050"/>
        </patternFill>
      </fill>
      <border/>
    </dxf>
    <dxf>
      <font>
        <b val="0"/>
        <i val="0"/>
      </font>
      <fill>
        <patternFill>
          <bgColor rgb="FF92D050"/>
        </patternFill>
      </fill>
      <border/>
    </dxf>
    <dxf>
      <font>
        <b val="0"/>
        <i val="0"/>
      </font>
      <fill>
        <patternFill>
          <bgColor rgb="FF92D050"/>
        </patternFill>
      </fill>
      <border/>
    </dxf>
    <dxf>
      <font>
        <b val="0"/>
        <i val="0"/>
      </font>
      <fill>
        <patternFill>
          <bgColor rgb="FF92D050"/>
        </patternFill>
      </fill>
      <border/>
    </dxf>
    <dxf>
      <font>
        <b val="0"/>
        <i val="0"/>
      </font>
      <fill>
        <patternFill>
          <bgColor rgb="FF92D050"/>
        </patternFill>
      </fill>
      <border/>
    </dxf>
    <dxf>
      <font>
        <b val="0"/>
        <i val="0"/>
      </font>
      <fill>
        <patternFill>
          <bgColor rgb="FF92D050"/>
        </patternFill>
      </fill>
      <border/>
    </dxf>
    <dxf>
      <font>
        <b val="0"/>
        <i val="0"/>
      </font>
      <fill>
        <patternFill>
          <bgColor rgb="FF92D050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1</xdr:row>
      <xdr:rowOff>95250</xdr:rowOff>
    </xdr:from>
    <xdr:to>
      <xdr:col>6</xdr:col>
      <xdr:colOff>19050</xdr:colOff>
      <xdr:row>6</xdr:row>
      <xdr:rowOff>114300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" y="342900"/>
          <a:ext cx="895350" cy="9810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61"/>
  <sheetViews>
    <sheetView tabSelected="1" zoomScale="80" zoomScaleNormal="80" workbookViewId="0" topLeftCell="A59">
      <selection activeCell="V59" sqref="V59"/>
    </sheetView>
  </sheetViews>
  <sheetFormatPr defaultColWidth="10.875" defaultRowHeight="15.75"/>
  <cols>
    <col min="1" max="1" width="2.25390625" style="7" customWidth="1"/>
    <col min="2" max="2" width="4.75390625" style="10" customWidth="1"/>
    <col min="3" max="3" width="4.75390625" style="7" customWidth="1"/>
    <col min="4" max="4" width="5.375" style="7" hidden="1" customWidth="1"/>
    <col min="5" max="5" width="1.12109375" style="8" customWidth="1"/>
    <col min="6" max="6" width="3.50390625" style="7" customWidth="1"/>
    <col min="7" max="7" width="3.375" style="7" customWidth="1"/>
    <col min="8" max="8" width="15.125" style="12" customWidth="1"/>
    <col min="9" max="9" width="2.625" style="23" hidden="1" customWidth="1"/>
    <col min="10" max="10" width="3.625" style="7" customWidth="1"/>
    <col min="11" max="11" width="12.875" style="7" customWidth="1"/>
    <col min="12" max="12" width="11.75390625" style="7" customWidth="1"/>
    <col min="13" max="13" width="20.375" style="7" customWidth="1"/>
    <col min="14" max="14" width="17.50390625" style="7" customWidth="1"/>
    <col min="15" max="15" width="10.75390625" style="6" customWidth="1"/>
    <col min="16" max="16" width="3.375" style="7" hidden="1" customWidth="1"/>
    <col min="17" max="17" width="10.875" style="7" hidden="1" customWidth="1"/>
    <col min="18" max="18" width="26.50390625" style="132" customWidth="1"/>
    <col min="19" max="19" width="10.875" style="7" hidden="1" customWidth="1"/>
    <col min="20" max="16384" width="10.875" style="7" customWidth="1"/>
  </cols>
  <sheetData>
    <row r="1" spans="2:21" ht="19.5" thickBot="1">
      <c r="B1" s="207" t="s">
        <v>218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9"/>
      <c r="T1" s="21"/>
      <c r="U1" s="17"/>
    </row>
    <row r="2" spans="2:21" ht="14.25" customHeight="1">
      <c r="B2" s="116"/>
      <c r="C2" s="18"/>
      <c r="D2" s="18"/>
      <c r="E2" s="18"/>
      <c r="F2" s="18"/>
      <c r="G2" s="18"/>
      <c r="H2" s="19"/>
      <c r="I2" s="20"/>
      <c r="J2" s="18"/>
      <c r="K2" s="18"/>
      <c r="L2" s="18"/>
      <c r="M2" s="18"/>
      <c r="N2" s="18"/>
      <c r="O2" s="126"/>
      <c r="P2" s="18"/>
      <c r="Q2" s="18"/>
      <c r="R2" s="138"/>
      <c r="T2" s="21"/>
      <c r="U2" s="17"/>
    </row>
    <row r="3" spans="2:21" ht="16.5" customHeight="1">
      <c r="B3" s="16"/>
      <c r="C3" s="17"/>
      <c r="D3" s="17"/>
      <c r="E3" s="17"/>
      <c r="F3" s="17"/>
      <c r="G3" s="17"/>
      <c r="H3" s="155" t="s">
        <v>211</v>
      </c>
      <c r="J3" s="17"/>
      <c r="K3" s="165"/>
      <c r="L3" s="165"/>
      <c r="M3" s="165"/>
      <c r="N3" s="165"/>
      <c r="O3" s="165"/>
      <c r="P3" s="23"/>
      <c r="Q3" s="17"/>
      <c r="R3" s="130"/>
      <c r="T3" s="21"/>
      <c r="U3" s="17"/>
    </row>
    <row r="4" spans="2:21" ht="16.5" customHeight="1">
      <c r="B4" s="16"/>
      <c r="C4" s="17"/>
      <c r="D4" s="17"/>
      <c r="E4" s="17"/>
      <c r="F4" s="17"/>
      <c r="G4" s="17"/>
      <c r="P4" s="23"/>
      <c r="Q4" s="17"/>
      <c r="R4" s="129"/>
      <c r="T4" s="21"/>
      <c r="U4" s="17"/>
    </row>
    <row r="5" spans="2:21" ht="16.5" customHeight="1">
      <c r="B5" s="16"/>
      <c r="C5" s="17"/>
      <c r="D5" s="17"/>
      <c r="E5" s="17"/>
      <c r="F5" s="17"/>
      <c r="G5" s="17"/>
      <c r="H5" s="23" t="s">
        <v>35</v>
      </c>
      <c r="J5" s="17"/>
      <c r="K5" s="166" t="s">
        <v>216</v>
      </c>
      <c r="L5" s="166"/>
      <c r="M5" s="166"/>
      <c r="N5" s="166"/>
      <c r="O5" s="166"/>
      <c r="P5" s="24"/>
      <c r="Q5" s="17"/>
      <c r="R5" s="129"/>
      <c r="T5" s="21"/>
      <c r="U5" s="17"/>
    </row>
    <row r="6" spans="2:21" ht="12">
      <c r="B6" s="25"/>
      <c r="C6" s="17"/>
      <c r="D6" s="17"/>
      <c r="E6" s="17"/>
      <c r="F6" s="17"/>
      <c r="G6" s="22"/>
      <c r="H6" s="23"/>
      <c r="J6" s="17"/>
      <c r="K6" s="17"/>
      <c r="L6" s="17"/>
      <c r="M6" s="17"/>
      <c r="N6" s="17"/>
      <c r="O6" s="26"/>
      <c r="P6" s="17"/>
      <c r="Q6" s="17"/>
      <c r="R6" s="129"/>
      <c r="T6" s="21"/>
      <c r="U6" s="17"/>
    </row>
    <row r="7" spans="2:21" ht="12">
      <c r="B7" s="16"/>
      <c r="C7" s="17"/>
      <c r="D7" s="17"/>
      <c r="E7" s="17"/>
      <c r="F7" s="17"/>
      <c r="G7" s="17"/>
      <c r="H7" s="27" t="s">
        <v>34</v>
      </c>
      <c r="J7" s="17"/>
      <c r="K7" s="165" t="s">
        <v>217</v>
      </c>
      <c r="L7" s="165"/>
      <c r="M7" s="156" t="s">
        <v>37</v>
      </c>
      <c r="N7" s="167"/>
      <c r="O7" s="167"/>
      <c r="P7" s="17"/>
      <c r="Q7" s="17"/>
      <c r="R7" s="130"/>
      <c r="T7" s="21"/>
      <c r="U7" s="17"/>
    </row>
    <row r="8" spans="2:21" ht="12.75" thickBot="1">
      <c r="B8" s="28"/>
      <c r="C8" s="29"/>
      <c r="D8" s="29"/>
      <c r="E8" s="30"/>
      <c r="F8" s="29"/>
      <c r="G8" s="29"/>
      <c r="H8" s="31"/>
      <c r="I8" s="32"/>
      <c r="J8" s="29"/>
      <c r="K8" s="29"/>
      <c r="L8" s="33"/>
      <c r="M8" s="29"/>
      <c r="N8" s="29"/>
      <c r="O8" s="139"/>
      <c r="P8" s="29"/>
      <c r="Q8" s="29"/>
      <c r="R8" s="131"/>
      <c r="T8" s="21"/>
      <c r="U8" s="17"/>
    </row>
    <row r="9" spans="9:20" ht="15.75">
      <c r="I9" s="34"/>
      <c r="T9" s="17"/>
    </row>
    <row r="10" spans="2:20" ht="56.25" customHeight="1">
      <c r="B10" s="210" t="s">
        <v>36</v>
      </c>
      <c r="C10" s="211"/>
      <c r="D10" s="211"/>
      <c r="E10" s="211"/>
      <c r="F10" s="213" t="s">
        <v>222</v>
      </c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5"/>
      <c r="T10" s="112"/>
    </row>
    <row r="11" ht="15.75">
      <c r="I11" s="7"/>
    </row>
    <row r="12" spans="2:4" ht="12.75" thickBot="1">
      <c r="B12" s="10" t="s">
        <v>33</v>
      </c>
      <c r="C12" s="7" t="s">
        <v>8</v>
      </c>
      <c r="D12" s="7" t="s">
        <v>9</v>
      </c>
    </row>
    <row r="13" spans="2:18" ht="18.75" thickBot="1">
      <c r="B13" s="35">
        <f>B16+B23+B41+B55+B65+B77</f>
        <v>30</v>
      </c>
      <c r="C13" s="36">
        <f>C16+C23+C41+C55+C65+C77</f>
        <v>20</v>
      </c>
      <c r="D13" s="36">
        <f>D16+D23+D41+D55+D65+D77</f>
        <v>0</v>
      </c>
      <c r="E13" s="37"/>
      <c r="F13" s="212" t="s">
        <v>101</v>
      </c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</row>
    <row r="14" ht="11.25" customHeight="1"/>
    <row r="15" spans="2:4" ht="12.75" thickBot="1">
      <c r="B15" s="10" t="s">
        <v>33</v>
      </c>
      <c r="C15" s="7" t="s">
        <v>8</v>
      </c>
      <c r="D15" s="7" t="s">
        <v>9</v>
      </c>
    </row>
    <row r="16" spans="2:18" ht="16.5" customHeight="1" thickBot="1">
      <c r="B16" s="38">
        <f>B18</f>
        <v>6</v>
      </c>
      <c r="C16" s="39">
        <f aca="true" t="shared" si="0" ref="C16:D16">C18</f>
        <v>0</v>
      </c>
      <c r="D16" s="39">
        <f t="shared" si="0"/>
        <v>0</v>
      </c>
      <c r="E16" s="40"/>
      <c r="F16" s="200" t="s">
        <v>93</v>
      </c>
      <c r="G16" s="192"/>
      <c r="H16" s="192"/>
      <c r="I16" s="192"/>
      <c r="J16" s="192"/>
      <c r="K16" s="192"/>
      <c r="L16" s="192"/>
      <c r="M16" s="192"/>
      <c r="N16" s="192"/>
      <c r="O16" s="124" t="s">
        <v>94</v>
      </c>
      <c r="P16" s="177" t="s">
        <v>95</v>
      </c>
      <c r="Q16" s="177"/>
      <c r="R16" s="177"/>
    </row>
    <row r="17" ht="15.75">
      <c r="O17" s="1"/>
    </row>
    <row r="18" spans="2:18" ht="15.75" customHeight="1">
      <c r="B18" s="42">
        <f>S21</f>
        <v>6</v>
      </c>
      <c r="C18" s="106">
        <f>O20-B18</f>
        <v>0</v>
      </c>
      <c r="D18" s="106"/>
      <c r="F18" s="127"/>
      <c r="G18" s="43" t="s">
        <v>30</v>
      </c>
      <c r="H18" s="110" t="s">
        <v>22</v>
      </c>
      <c r="I18" s="7"/>
      <c r="J18" s="175" t="s">
        <v>204</v>
      </c>
      <c r="K18" s="175"/>
      <c r="L18" s="175"/>
      <c r="M18" s="175"/>
      <c r="N18" s="205"/>
      <c r="O18" s="122">
        <v>2</v>
      </c>
      <c r="P18" s="176" t="s">
        <v>210</v>
      </c>
      <c r="Q18" s="176"/>
      <c r="R18" s="176"/>
    </row>
    <row r="19" spans="2:18" ht="15.75" customHeight="1">
      <c r="B19" s="44"/>
      <c r="C19" s="17"/>
      <c r="D19" s="17"/>
      <c r="F19" s="127"/>
      <c r="G19" s="45" t="s">
        <v>20</v>
      </c>
      <c r="H19" s="105" t="s">
        <v>0</v>
      </c>
      <c r="I19" s="7"/>
      <c r="J19" s="188" t="s">
        <v>133</v>
      </c>
      <c r="K19" s="188"/>
      <c r="L19" s="188"/>
      <c r="M19" s="188"/>
      <c r="N19" s="206"/>
      <c r="O19" s="125">
        <v>4</v>
      </c>
      <c r="P19" s="176" t="s">
        <v>210</v>
      </c>
      <c r="Q19" s="176"/>
      <c r="R19" s="176"/>
    </row>
    <row r="20" spans="2:18" ht="15.75" customHeight="1">
      <c r="B20" s="46"/>
      <c r="C20" s="17"/>
      <c r="D20" s="17"/>
      <c r="F20" s="127" t="s">
        <v>203</v>
      </c>
      <c r="G20" s="45" t="s">
        <v>19</v>
      </c>
      <c r="H20" s="105" t="s">
        <v>0</v>
      </c>
      <c r="I20" s="7"/>
      <c r="J20" s="188" t="s">
        <v>134</v>
      </c>
      <c r="K20" s="188"/>
      <c r="L20" s="188"/>
      <c r="M20" s="188"/>
      <c r="N20" s="206"/>
      <c r="O20" s="157">
        <v>6</v>
      </c>
      <c r="P20" s="176" t="s">
        <v>210</v>
      </c>
      <c r="Q20" s="176"/>
      <c r="R20" s="176"/>
    </row>
    <row r="21" spans="2:19" ht="12" customHeight="1">
      <c r="B21" s="46"/>
      <c r="C21" s="17"/>
      <c r="D21" s="17"/>
      <c r="F21" s="47"/>
      <c r="G21" s="48"/>
      <c r="H21" s="49"/>
      <c r="I21" s="50"/>
      <c r="J21" s="49"/>
      <c r="K21" s="49"/>
      <c r="L21" s="49"/>
      <c r="M21" s="49"/>
      <c r="N21" s="50"/>
      <c r="O21" s="158"/>
      <c r="S21" s="52">
        <f>IF(F20="x",6,IF(F19="x",4,IF(F18="x",2,0)))</f>
        <v>6</v>
      </c>
    </row>
    <row r="22" spans="2:15" ht="12.75" thickBot="1">
      <c r="B22" s="10" t="s">
        <v>33</v>
      </c>
      <c r="C22" s="7" t="s">
        <v>8</v>
      </c>
      <c r="D22" s="7" t="s">
        <v>9</v>
      </c>
      <c r="I22" s="8"/>
      <c r="O22" s="1"/>
    </row>
    <row r="23" spans="2:18" ht="16.5" customHeight="1" thickBot="1">
      <c r="B23" s="38">
        <f>B25+B29+B32+B35+B38</f>
        <v>9</v>
      </c>
      <c r="C23" s="39">
        <f>C25+C29+C32+C35+C38</f>
        <v>3</v>
      </c>
      <c r="D23" s="39">
        <f aca="true" t="shared" si="1" ref="D23">D25+D29+D32+D35+D38</f>
        <v>0</v>
      </c>
      <c r="E23" s="53"/>
      <c r="F23" s="192" t="s">
        <v>96</v>
      </c>
      <c r="G23" s="192"/>
      <c r="H23" s="192"/>
      <c r="I23" s="192"/>
      <c r="J23" s="192"/>
      <c r="K23" s="192"/>
      <c r="L23" s="192"/>
      <c r="M23" s="192"/>
      <c r="N23" s="192"/>
      <c r="O23" s="124" t="s">
        <v>94</v>
      </c>
      <c r="P23" s="177" t="s">
        <v>95</v>
      </c>
      <c r="Q23" s="177"/>
      <c r="R23" s="177"/>
    </row>
    <row r="24" ht="15.75">
      <c r="O24" s="1"/>
    </row>
    <row r="25" spans="2:18" ht="16.5" customHeight="1">
      <c r="B25" s="42">
        <f>S28</f>
        <v>4</v>
      </c>
      <c r="C25" s="106">
        <f>O27-B25</f>
        <v>1</v>
      </c>
      <c r="D25" s="106"/>
      <c r="F25" s="127"/>
      <c r="G25" s="43" t="s">
        <v>30</v>
      </c>
      <c r="H25" s="110" t="s">
        <v>22</v>
      </c>
      <c r="I25" s="7"/>
      <c r="J25" s="205" t="s">
        <v>135</v>
      </c>
      <c r="K25" s="216"/>
      <c r="L25" s="216"/>
      <c r="M25" s="216"/>
      <c r="N25" s="217"/>
      <c r="O25" s="122">
        <v>3</v>
      </c>
      <c r="P25" s="176" t="s">
        <v>210</v>
      </c>
      <c r="Q25" s="176"/>
      <c r="R25" s="176"/>
    </row>
    <row r="26" spans="2:18" ht="16.5" customHeight="1">
      <c r="B26" s="44"/>
      <c r="C26" s="17"/>
      <c r="D26" s="17"/>
      <c r="F26" s="127" t="s">
        <v>203</v>
      </c>
      <c r="G26" s="45" t="s">
        <v>20</v>
      </c>
      <c r="H26" s="105" t="s">
        <v>97</v>
      </c>
      <c r="I26" s="7" t="s">
        <v>46</v>
      </c>
      <c r="J26" s="171" t="s">
        <v>136</v>
      </c>
      <c r="K26" s="169"/>
      <c r="L26" s="169"/>
      <c r="M26" s="169"/>
      <c r="N26" s="170"/>
      <c r="O26" s="15">
        <v>4</v>
      </c>
      <c r="P26" s="176" t="s">
        <v>210</v>
      </c>
      <c r="Q26" s="176"/>
      <c r="R26" s="176"/>
    </row>
    <row r="27" spans="2:18" ht="16.5" customHeight="1">
      <c r="B27" s="44"/>
      <c r="C27" s="17"/>
      <c r="D27" s="17"/>
      <c r="F27" s="127"/>
      <c r="G27" s="45" t="s">
        <v>19</v>
      </c>
      <c r="H27" s="105" t="s">
        <v>23</v>
      </c>
      <c r="I27" s="7"/>
      <c r="J27" s="171" t="s">
        <v>137</v>
      </c>
      <c r="K27" s="169"/>
      <c r="L27" s="169"/>
      <c r="M27" s="169"/>
      <c r="N27" s="170"/>
      <c r="O27" s="14">
        <v>5</v>
      </c>
      <c r="P27" s="176"/>
      <c r="Q27" s="176"/>
      <c r="R27" s="176"/>
    </row>
    <row r="28" spans="2:25" s="8" customFormat="1" ht="15.75">
      <c r="B28" s="57"/>
      <c r="F28" s="58"/>
      <c r="G28" s="58"/>
      <c r="H28" s="59"/>
      <c r="I28" s="59"/>
      <c r="J28" s="59"/>
      <c r="K28" s="59"/>
      <c r="L28" s="59"/>
      <c r="M28" s="59"/>
      <c r="N28" s="59"/>
      <c r="O28" s="2"/>
      <c r="R28" s="133"/>
      <c r="S28" s="52">
        <f>IF(F27="x",5,IF(F26="x",4,IF(F25="x",3,0)))</f>
        <v>4</v>
      </c>
      <c r="U28" s="7"/>
      <c r="V28" s="7"/>
      <c r="W28" s="7"/>
      <c r="X28" s="7"/>
      <c r="Y28" s="7"/>
    </row>
    <row r="29" spans="2:18" ht="15.75" customHeight="1">
      <c r="B29" s="42">
        <f>S31</f>
        <v>2</v>
      </c>
      <c r="C29" s="106">
        <f>O30-B29</f>
        <v>0</v>
      </c>
      <c r="D29" s="106"/>
      <c r="F29" s="127"/>
      <c r="G29" s="45" t="s">
        <v>24</v>
      </c>
      <c r="H29" s="105" t="s">
        <v>23</v>
      </c>
      <c r="I29" s="7"/>
      <c r="J29" s="168" t="s">
        <v>138</v>
      </c>
      <c r="K29" s="168"/>
      <c r="L29" s="168"/>
      <c r="M29" s="168"/>
      <c r="N29" s="168"/>
      <c r="O29" s="15">
        <v>1</v>
      </c>
      <c r="P29" s="176" t="s">
        <v>210</v>
      </c>
      <c r="Q29" s="176"/>
      <c r="R29" s="176"/>
    </row>
    <row r="30" spans="2:18" ht="15.75" customHeight="1">
      <c r="B30" s="44"/>
      <c r="C30" s="17"/>
      <c r="D30" s="17"/>
      <c r="F30" s="127" t="s">
        <v>203</v>
      </c>
      <c r="G30" s="45" t="s">
        <v>21</v>
      </c>
      <c r="H30" s="105" t="s">
        <v>23</v>
      </c>
      <c r="I30" s="7"/>
      <c r="J30" s="168" t="s">
        <v>139</v>
      </c>
      <c r="K30" s="168"/>
      <c r="L30" s="168"/>
      <c r="M30" s="168"/>
      <c r="N30" s="168"/>
      <c r="O30" s="15">
        <v>2</v>
      </c>
      <c r="P30" s="176" t="s">
        <v>210</v>
      </c>
      <c r="Q30" s="176"/>
      <c r="R30" s="176"/>
    </row>
    <row r="31" spans="2:19" s="8" customFormat="1" ht="15.75">
      <c r="B31" s="57"/>
      <c r="F31" s="58"/>
      <c r="G31" s="58"/>
      <c r="H31" s="59"/>
      <c r="I31" s="59"/>
      <c r="J31" s="59"/>
      <c r="K31" s="59"/>
      <c r="L31" s="59"/>
      <c r="M31" s="59"/>
      <c r="N31" s="59"/>
      <c r="O31" s="2"/>
      <c r="R31" s="133"/>
      <c r="S31" s="52">
        <f>IF(F30="x",2,IF(F29="x",1,))</f>
        <v>2</v>
      </c>
    </row>
    <row r="32" spans="2:18" ht="16.5" customHeight="1">
      <c r="B32" s="42">
        <f>S34</f>
        <v>2</v>
      </c>
      <c r="C32" s="106">
        <f>O33-B32</f>
        <v>0</v>
      </c>
      <c r="D32" s="106"/>
      <c r="F32" s="127"/>
      <c r="G32" s="45" t="s">
        <v>29</v>
      </c>
      <c r="H32" s="105" t="s">
        <v>0</v>
      </c>
      <c r="I32" s="7"/>
      <c r="J32" s="168" t="s">
        <v>10</v>
      </c>
      <c r="K32" s="168"/>
      <c r="L32" s="168"/>
      <c r="M32" s="168"/>
      <c r="N32" s="168"/>
      <c r="O32" s="14">
        <v>1</v>
      </c>
      <c r="P32" s="176" t="s">
        <v>210</v>
      </c>
      <c r="Q32" s="176"/>
      <c r="R32" s="176"/>
    </row>
    <row r="33" spans="2:18" ht="16.5" customHeight="1">
      <c r="B33" s="44"/>
      <c r="C33" s="17"/>
      <c r="D33" s="17"/>
      <c r="F33" s="127" t="s">
        <v>203</v>
      </c>
      <c r="G33" s="45" t="s">
        <v>25</v>
      </c>
      <c r="H33" s="105" t="s">
        <v>23</v>
      </c>
      <c r="I33" s="7"/>
      <c r="J33" s="168" t="s">
        <v>11</v>
      </c>
      <c r="K33" s="168"/>
      <c r="L33" s="168"/>
      <c r="M33" s="168"/>
      <c r="N33" s="168"/>
      <c r="O33" s="15">
        <v>2</v>
      </c>
      <c r="P33" s="176" t="s">
        <v>210</v>
      </c>
      <c r="Q33" s="176"/>
      <c r="R33" s="176"/>
    </row>
    <row r="34" spans="2:19" s="8" customFormat="1" ht="15.75">
      <c r="B34" s="57"/>
      <c r="F34" s="58"/>
      <c r="G34" s="58"/>
      <c r="H34" s="59"/>
      <c r="I34" s="59"/>
      <c r="J34" s="59"/>
      <c r="K34" s="59"/>
      <c r="L34" s="59"/>
      <c r="M34" s="59"/>
      <c r="N34" s="59"/>
      <c r="O34" s="3"/>
      <c r="R34" s="133"/>
      <c r="S34" s="52">
        <f>IF(F33="x",2,IF(F32="x",2,))</f>
        <v>2</v>
      </c>
    </row>
    <row r="35" spans="2:18" ht="15.75" customHeight="1">
      <c r="B35" s="42">
        <f>S37</f>
        <v>0</v>
      </c>
      <c r="C35" s="106">
        <f>O36-B35</f>
        <v>2</v>
      </c>
      <c r="D35" s="106"/>
      <c r="F35" s="127"/>
      <c r="G35" s="45" t="s">
        <v>26</v>
      </c>
      <c r="H35" s="105" t="s">
        <v>23</v>
      </c>
      <c r="I35" s="7"/>
      <c r="J35" s="168" t="s">
        <v>12</v>
      </c>
      <c r="K35" s="168"/>
      <c r="L35" s="168"/>
      <c r="M35" s="168"/>
      <c r="N35" s="168"/>
      <c r="O35" s="15">
        <v>1</v>
      </c>
      <c r="P35" s="176"/>
      <c r="Q35" s="176"/>
      <c r="R35" s="176"/>
    </row>
    <row r="36" spans="2:18" ht="15.75" customHeight="1">
      <c r="B36" s="44"/>
      <c r="C36" s="17"/>
      <c r="D36" s="17"/>
      <c r="F36" s="127"/>
      <c r="G36" s="45" t="s">
        <v>28</v>
      </c>
      <c r="H36" s="105" t="s">
        <v>23</v>
      </c>
      <c r="I36" s="7"/>
      <c r="J36" s="168" t="s">
        <v>13</v>
      </c>
      <c r="K36" s="168"/>
      <c r="L36" s="168"/>
      <c r="M36" s="168"/>
      <c r="N36" s="168"/>
      <c r="O36" s="14">
        <v>2</v>
      </c>
      <c r="P36" s="176"/>
      <c r="Q36" s="176"/>
      <c r="R36" s="176"/>
    </row>
    <row r="37" spans="2:19" s="8" customFormat="1" ht="15.75">
      <c r="B37" s="57"/>
      <c r="F37" s="58"/>
      <c r="G37" s="58"/>
      <c r="H37" s="59"/>
      <c r="I37" s="59"/>
      <c r="J37" s="59"/>
      <c r="K37" s="59"/>
      <c r="L37" s="59"/>
      <c r="M37" s="59"/>
      <c r="N37" s="59"/>
      <c r="O37" s="3"/>
      <c r="R37" s="133"/>
      <c r="S37" s="52">
        <f>IF(F36="x",2,IF(F35="x",1,))</f>
        <v>0</v>
      </c>
    </row>
    <row r="38" spans="2:19" ht="16.5" customHeight="1">
      <c r="B38" s="42">
        <f>S39</f>
        <v>1</v>
      </c>
      <c r="C38" s="106">
        <f>O38-B38</f>
        <v>0</v>
      </c>
      <c r="D38" s="106"/>
      <c r="F38" s="127" t="s">
        <v>203</v>
      </c>
      <c r="G38" s="45" t="s">
        <v>27</v>
      </c>
      <c r="H38" s="105" t="s">
        <v>23</v>
      </c>
      <c r="I38" s="7"/>
      <c r="J38" s="171" t="s">
        <v>14</v>
      </c>
      <c r="K38" s="169"/>
      <c r="L38" s="169"/>
      <c r="M38" s="169"/>
      <c r="N38" s="170"/>
      <c r="O38" s="15">
        <v>1</v>
      </c>
      <c r="P38" s="176" t="s">
        <v>210</v>
      </c>
      <c r="Q38" s="176"/>
      <c r="R38" s="176"/>
      <c r="S38" s="58"/>
    </row>
    <row r="39" spans="2:19" ht="11.25" customHeight="1">
      <c r="B39" s="46"/>
      <c r="C39" s="17"/>
      <c r="D39" s="17"/>
      <c r="F39" s="47"/>
      <c r="G39" s="48"/>
      <c r="H39" s="49"/>
      <c r="I39" s="7"/>
      <c r="J39" s="49"/>
      <c r="K39" s="49"/>
      <c r="L39" s="49"/>
      <c r="M39" s="49"/>
      <c r="N39" s="50"/>
      <c r="O39" s="158"/>
      <c r="S39" s="52">
        <f>IF(F38="x",1,)</f>
        <v>1</v>
      </c>
    </row>
    <row r="40" spans="2:6" ht="12.75" thickBot="1">
      <c r="B40" s="10" t="s">
        <v>33</v>
      </c>
      <c r="C40" s="7" t="s">
        <v>8</v>
      </c>
      <c r="D40" s="7" t="s">
        <v>9</v>
      </c>
      <c r="F40" s="8"/>
    </row>
    <row r="41" spans="2:18" ht="16.5" customHeight="1" thickBot="1">
      <c r="B41" s="38">
        <f>B43+B49+B51</f>
        <v>7</v>
      </c>
      <c r="C41" s="39">
        <f>C43+C49+C51</f>
        <v>4</v>
      </c>
      <c r="D41" s="39">
        <f aca="true" t="shared" si="2" ref="D41">D43+D49+D51</f>
        <v>0</v>
      </c>
      <c r="E41" s="53"/>
      <c r="F41" s="182" t="s">
        <v>199</v>
      </c>
      <c r="G41" s="182"/>
      <c r="H41" s="182"/>
      <c r="I41" s="182"/>
      <c r="J41" s="182"/>
      <c r="K41" s="182"/>
      <c r="L41" s="182"/>
      <c r="M41" s="182"/>
      <c r="N41" s="182"/>
      <c r="O41" s="41" t="s">
        <v>94</v>
      </c>
      <c r="P41" s="177" t="s">
        <v>95</v>
      </c>
      <c r="Q41" s="177"/>
      <c r="R41" s="177"/>
    </row>
    <row r="43" spans="2:18" ht="16.5" customHeight="1">
      <c r="B43" s="42">
        <f>S48</f>
        <v>5</v>
      </c>
      <c r="C43" s="106">
        <f>O47-B43</f>
        <v>2</v>
      </c>
      <c r="D43" s="106"/>
      <c r="F43" s="127"/>
      <c r="G43" s="43" t="s">
        <v>30</v>
      </c>
      <c r="H43" s="110" t="s">
        <v>31</v>
      </c>
      <c r="I43" s="7"/>
      <c r="J43" s="175" t="s">
        <v>140</v>
      </c>
      <c r="K43" s="175"/>
      <c r="L43" s="175"/>
      <c r="M43" s="175"/>
      <c r="N43" s="175"/>
      <c r="O43" s="122">
        <v>3</v>
      </c>
      <c r="P43" s="176" t="s">
        <v>210</v>
      </c>
      <c r="Q43" s="176"/>
      <c r="R43" s="176"/>
    </row>
    <row r="44" spans="2:18" ht="16.5" customHeight="1">
      <c r="B44" s="44"/>
      <c r="C44" s="17"/>
      <c r="D44" s="17"/>
      <c r="F44" s="127"/>
      <c r="G44" s="45" t="s">
        <v>20</v>
      </c>
      <c r="H44" s="105" t="s">
        <v>23</v>
      </c>
      <c r="I44" s="7"/>
      <c r="J44" s="204" t="s">
        <v>141</v>
      </c>
      <c r="K44" s="204"/>
      <c r="L44" s="204"/>
      <c r="M44" s="204"/>
      <c r="N44" s="204"/>
      <c r="O44" s="15">
        <v>4</v>
      </c>
      <c r="P44" s="176" t="s">
        <v>210</v>
      </c>
      <c r="Q44" s="176"/>
      <c r="R44" s="176"/>
    </row>
    <row r="45" spans="2:18" ht="16.5" customHeight="1">
      <c r="B45" s="44"/>
      <c r="C45" s="17"/>
      <c r="D45" s="17"/>
      <c r="F45" s="127" t="s">
        <v>203</v>
      </c>
      <c r="G45" s="45" t="s">
        <v>19</v>
      </c>
      <c r="H45" s="105" t="s">
        <v>23</v>
      </c>
      <c r="I45" s="7"/>
      <c r="J45" s="204" t="s">
        <v>142</v>
      </c>
      <c r="K45" s="204"/>
      <c r="L45" s="204"/>
      <c r="M45" s="204"/>
      <c r="N45" s="204"/>
      <c r="O45" s="15">
        <v>5</v>
      </c>
      <c r="P45" s="176" t="s">
        <v>210</v>
      </c>
      <c r="Q45" s="176"/>
      <c r="R45" s="176"/>
    </row>
    <row r="46" spans="2:18" ht="16.5" customHeight="1">
      <c r="B46" s="44"/>
      <c r="C46" s="17"/>
      <c r="D46" s="17"/>
      <c r="F46" s="127"/>
      <c r="G46" s="219" t="s">
        <v>32</v>
      </c>
      <c r="H46" s="220" t="s">
        <v>23</v>
      </c>
      <c r="I46" s="221"/>
      <c r="J46" s="222" t="s">
        <v>143</v>
      </c>
      <c r="K46" s="222"/>
      <c r="L46" s="222"/>
      <c r="M46" s="222"/>
      <c r="N46" s="222"/>
      <c r="O46" s="223">
        <v>6</v>
      </c>
      <c r="P46" s="224" t="s">
        <v>212</v>
      </c>
      <c r="Q46" s="224"/>
      <c r="R46" s="224"/>
    </row>
    <row r="47" spans="2:18" ht="16.5" customHeight="1">
      <c r="B47" s="44"/>
      <c r="C47" s="17"/>
      <c r="D47" s="17"/>
      <c r="F47" s="127"/>
      <c r="G47" s="219" t="s">
        <v>122</v>
      </c>
      <c r="H47" s="220" t="s">
        <v>23</v>
      </c>
      <c r="I47" s="221"/>
      <c r="J47" s="222" t="s">
        <v>208</v>
      </c>
      <c r="K47" s="222"/>
      <c r="L47" s="222"/>
      <c r="M47" s="222"/>
      <c r="N47" s="222"/>
      <c r="O47" s="225">
        <v>7</v>
      </c>
      <c r="P47" s="224" t="s">
        <v>212</v>
      </c>
      <c r="Q47" s="224"/>
      <c r="R47" s="224"/>
    </row>
    <row r="48" spans="2:19" s="8" customFormat="1" ht="15.75">
      <c r="B48" s="57"/>
      <c r="F48" s="58"/>
      <c r="G48" s="58"/>
      <c r="H48" s="59"/>
      <c r="I48" s="59"/>
      <c r="J48" s="59"/>
      <c r="K48" s="59"/>
      <c r="L48" s="59"/>
      <c r="M48" s="59"/>
      <c r="N48" s="59"/>
      <c r="O48" s="3"/>
      <c r="R48" s="133"/>
      <c r="S48" s="52">
        <f>IF(F47="x",7,IF(F46="x",6,IF(F45="x",5,IF(F44="X",4,IF(F43="x",3,)))))</f>
        <v>5</v>
      </c>
    </row>
    <row r="49" spans="2:19" ht="16.5" customHeight="1">
      <c r="B49" s="42">
        <f>S50</f>
        <v>2</v>
      </c>
      <c r="C49" s="106">
        <f>O49-B49</f>
        <v>0</v>
      </c>
      <c r="D49" s="106"/>
      <c r="F49" s="127" t="s">
        <v>203</v>
      </c>
      <c r="G49" s="45" t="s">
        <v>24</v>
      </c>
      <c r="H49" s="105" t="s">
        <v>0</v>
      </c>
      <c r="I49" s="7"/>
      <c r="J49" s="203" t="s">
        <v>15</v>
      </c>
      <c r="K49" s="203"/>
      <c r="L49" s="203"/>
      <c r="M49" s="203"/>
      <c r="N49" s="203"/>
      <c r="O49" s="15">
        <v>2</v>
      </c>
      <c r="P49" s="176" t="s">
        <v>210</v>
      </c>
      <c r="Q49" s="176"/>
      <c r="R49" s="176"/>
      <c r="S49" s="58"/>
    </row>
    <row r="50" spans="2:19" s="8" customFormat="1" ht="15.75">
      <c r="B50" s="57"/>
      <c r="F50" s="58"/>
      <c r="G50" s="58"/>
      <c r="H50" s="59"/>
      <c r="I50" s="7"/>
      <c r="J50" s="59"/>
      <c r="K50" s="59"/>
      <c r="L50" s="59"/>
      <c r="M50" s="59"/>
      <c r="N50" s="59"/>
      <c r="O50" s="3"/>
      <c r="R50" s="133"/>
      <c r="S50" s="52">
        <f>IF(F49="x",2,)</f>
        <v>2</v>
      </c>
    </row>
    <row r="51" spans="2:19" ht="16.5" customHeight="1">
      <c r="B51" s="42">
        <f>S52</f>
        <v>0</v>
      </c>
      <c r="C51" s="106">
        <f>O51-B51</f>
        <v>2</v>
      </c>
      <c r="D51" s="106"/>
      <c r="F51" s="127"/>
      <c r="G51" s="219" t="s">
        <v>29</v>
      </c>
      <c r="H51" s="220" t="s">
        <v>0</v>
      </c>
      <c r="I51" s="221"/>
      <c r="J51" s="226" t="s">
        <v>144</v>
      </c>
      <c r="K51" s="226"/>
      <c r="L51" s="226"/>
      <c r="M51" s="226"/>
      <c r="N51" s="226"/>
      <c r="O51" s="225">
        <v>2</v>
      </c>
      <c r="P51" s="224" t="s">
        <v>213</v>
      </c>
      <c r="Q51" s="224"/>
      <c r="R51" s="224"/>
      <c r="S51" s="58"/>
    </row>
    <row r="52" spans="2:19" ht="15.75" hidden="1">
      <c r="B52" s="46"/>
      <c r="C52" s="17"/>
      <c r="D52" s="17"/>
      <c r="F52" s="47"/>
      <c r="G52" s="48"/>
      <c r="H52" s="49"/>
      <c r="I52" s="50"/>
      <c r="J52" s="49"/>
      <c r="K52" s="49"/>
      <c r="L52" s="49"/>
      <c r="M52" s="49"/>
      <c r="N52" s="62" t="s">
        <v>60</v>
      </c>
      <c r="O52" s="123">
        <f>SUM(S52,S50,S48)</f>
        <v>7</v>
      </c>
      <c r="S52" s="52">
        <f>IF(F51="x",2,)</f>
        <v>0</v>
      </c>
    </row>
    <row r="53" spans="2:19" ht="11.25" customHeight="1">
      <c r="B53" s="46"/>
      <c r="C53" s="17"/>
      <c r="D53" s="17"/>
      <c r="F53" s="47"/>
      <c r="G53" s="48"/>
      <c r="H53" s="49"/>
      <c r="I53" s="50"/>
      <c r="J53" s="49"/>
      <c r="K53" s="49"/>
      <c r="L53" s="49"/>
      <c r="M53" s="49"/>
      <c r="N53" s="50"/>
      <c r="O53" s="4"/>
      <c r="S53" s="58"/>
    </row>
    <row r="54" spans="2:15" ht="12.75" thickBot="1">
      <c r="B54" s="10" t="s">
        <v>33</v>
      </c>
      <c r="C54" s="7" t="s">
        <v>8</v>
      </c>
      <c r="D54" s="7" t="s">
        <v>9</v>
      </c>
      <c r="O54" s="1"/>
    </row>
    <row r="55" spans="2:18" ht="16.5" customHeight="1" thickBot="1">
      <c r="B55" s="38">
        <f>+B57+B59</f>
        <v>5</v>
      </c>
      <c r="C55" s="39">
        <f>+C57+C59+C61</f>
        <v>4</v>
      </c>
      <c r="D55" s="39">
        <f>+D57+D59</f>
        <v>0</v>
      </c>
      <c r="E55" s="53"/>
      <c r="F55" s="192" t="s">
        <v>200</v>
      </c>
      <c r="G55" s="192"/>
      <c r="H55" s="192"/>
      <c r="I55" s="192"/>
      <c r="J55" s="192"/>
      <c r="K55" s="192"/>
      <c r="L55" s="192"/>
      <c r="M55" s="192"/>
      <c r="N55" s="192"/>
      <c r="O55" s="124" t="s">
        <v>94</v>
      </c>
      <c r="P55" s="177" t="s">
        <v>95</v>
      </c>
      <c r="Q55" s="177"/>
      <c r="R55" s="177"/>
    </row>
    <row r="56" ht="15.75">
      <c r="O56" s="1"/>
    </row>
    <row r="57" spans="2:19" ht="16.5" customHeight="1">
      <c r="B57" s="42">
        <f>S58</f>
        <v>5</v>
      </c>
      <c r="C57" s="106">
        <f>O57-B57</f>
        <v>0</v>
      </c>
      <c r="D57" s="106"/>
      <c r="F57" s="127" t="s">
        <v>203</v>
      </c>
      <c r="G57" s="43" t="s">
        <v>30</v>
      </c>
      <c r="H57" s="110" t="s">
        <v>31</v>
      </c>
      <c r="I57" s="7"/>
      <c r="J57" s="175" t="s">
        <v>16</v>
      </c>
      <c r="K57" s="175"/>
      <c r="L57" s="175"/>
      <c r="M57" s="175"/>
      <c r="N57" s="175"/>
      <c r="O57" s="122">
        <v>5</v>
      </c>
      <c r="P57" s="176" t="s">
        <v>210</v>
      </c>
      <c r="Q57" s="176"/>
      <c r="R57" s="176"/>
      <c r="S57" s="58"/>
    </row>
    <row r="58" spans="2:19" s="8" customFormat="1" ht="15.75">
      <c r="B58" s="57"/>
      <c r="F58" s="58"/>
      <c r="G58" s="58"/>
      <c r="H58" s="59"/>
      <c r="I58" s="7"/>
      <c r="J58" s="59"/>
      <c r="K58" s="59"/>
      <c r="L58" s="59"/>
      <c r="M58" s="59"/>
      <c r="N58" s="59"/>
      <c r="O58" s="3"/>
      <c r="R58" s="133"/>
      <c r="S58" s="52">
        <f>IF(F57="x",5,)</f>
        <v>5</v>
      </c>
    </row>
    <row r="59" spans="2:19" ht="16.5" customHeight="1">
      <c r="B59" s="42">
        <f>S60</f>
        <v>0</v>
      </c>
      <c r="C59" s="106">
        <f>O59-B59</f>
        <v>2</v>
      </c>
      <c r="D59" s="106"/>
      <c r="F59" s="127"/>
      <c r="G59" s="45" t="s">
        <v>24</v>
      </c>
      <c r="H59" s="105" t="s">
        <v>0</v>
      </c>
      <c r="I59" s="7"/>
      <c r="J59" s="193" t="s">
        <v>123</v>
      </c>
      <c r="K59" s="194"/>
      <c r="L59" s="194"/>
      <c r="M59" s="194"/>
      <c r="N59" s="195"/>
      <c r="O59" s="15">
        <v>2</v>
      </c>
      <c r="P59" s="176"/>
      <c r="Q59" s="176"/>
      <c r="R59" s="176"/>
      <c r="S59" s="58"/>
    </row>
    <row r="60" spans="2:20" ht="11.25" customHeight="1">
      <c r="B60" s="44"/>
      <c r="C60" s="17"/>
      <c r="D60" s="17"/>
      <c r="I60" s="7"/>
      <c r="O60" s="1"/>
      <c r="S60" s="52">
        <f>IF(F59="x",2,)</f>
        <v>0</v>
      </c>
      <c r="T60" s="17"/>
    </row>
    <row r="61" spans="2:19" ht="16.5" customHeight="1">
      <c r="B61" s="42">
        <f>S62</f>
        <v>0</v>
      </c>
      <c r="C61" s="106">
        <f>O61-B61</f>
        <v>2</v>
      </c>
      <c r="D61" s="106"/>
      <c r="F61" s="127"/>
      <c r="G61" s="45" t="s">
        <v>29</v>
      </c>
      <c r="H61" s="105" t="s">
        <v>0</v>
      </c>
      <c r="I61" s="7"/>
      <c r="J61" s="193" t="s">
        <v>124</v>
      </c>
      <c r="K61" s="194"/>
      <c r="L61" s="194"/>
      <c r="M61" s="194"/>
      <c r="N61" s="195"/>
      <c r="O61" s="15">
        <v>2</v>
      </c>
      <c r="P61" s="176"/>
      <c r="Q61" s="176"/>
      <c r="R61" s="176"/>
      <c r="S61" s="58"/>
    </row>
    <row r="62" spans="2:19" ht="15.75" hidden="1">
      <c r="B62" s="44"/>
      <c r="C62" s="17"/>
      <c r="D62" s="17"/>
      <c r="F62" s="47"/>
      <c r="G62" s="48"/>
      <c r="H62" s="49"/>
      <c r="I62" s="50"/>
      <c r="J62" s="49"/>
      <c r="K62" s="49"/>
      <c r="L62" s="49"/>
      <c r="M62" s="49"/>
      <c r="N62" s="62" t="s">
        <v>61</v>
      </c>
      <c r="O62" s="63">
        <f>SUM(S58,S60,S62)</f>
        <v>5</v>
      </c>
      <c r="S62" s="52">
        <f>IF(F61="x",2,)</f>
        <v>0</v>
      </c>
    </row>
    <row r="63" spans="2:19" ht="11.25" customHeight="1">
      <c r="B63" s="44"/>
      <c r="C63" s="17"/>
      <c r="D63" s="17"/>
      <c r="F63" s="47"/>
      <c r="G63" s="48"/>
      <c r="H63" s="49"/>
      <c r="I63" s="50"/>
      <c r="J63" s="49"/>
      <c r="K63" s="49"/>
      <c r="L63" s="49"/>
      <c r="M63" s="49"/>
      <c r="N63" s="50"/>
      <c r="O63" s="58"/>
      <c r="S63" s="58"/>
    </row>
    <row r="64" spans="2:4" ht="12.75" thickBot="1">
      <c r="B64" s="10" t="s">
        <v>33</v>
      </c>
      <c r="C64" s="7" t="s">
        <v>8</v>
      </c>
      <c r="D64" s="7" t="s">
        <v>9</v>
      </c>
    </row>
    <row r="65" spans="2:18" ht="16.5" customHeight="1" thickBot="1">
      <c r="B65" s="38">
        <f>+B67</f>
        <v>3</v>
      </c>
      <c r="C65" s="39">
        <f>+C67+C71+C73</f>
        <v>4</v>
      </c>
      <c r="D65" s="39">
        <f aca="true" t="shared" si="3" ref="D65">+D67</f>
        <v>0</v>
      </c>
      <c r="E65" s="53"/>
      <c r="F65" s="200" t="s">
        <v>99</v>
      </c>
      <c r="G65" s="201"/>
      <c r="H65" s="201"/>
      <c r="I65" s="201"/>
      <c r="J65" s="201"/>
      <c r="K65" s="201"/>
      <c r="L65" s="201"/>
      <c r="M65" s="201"/>
      <c r="N65" s="202"/>
      <c r="O65" s="41" t="s">
        <v>94</v>
      </c>
      <c r="P65" s="177" t="s">
        <v>95</v>
      </c>
      <c r="Q65" s="177"/>
      <c r="R65" s="177"/>
    </row>
    <row r="66" ht="11.25" customHeight="1"/>
    <row r="67" spans="2:18" ht="16.5" customHeight="1">
      <c r="B67" s="42">
        <v>3</v>
      </c>
      <c r="C67" s="106">
        <f>O69-B67</f>
        <v>2</v>
      </c>
      <c r="D67" s="106"/>
      <c r="F67" s="127" t="s">
        <v>203</v>
      </c>
      <c r="G67" s="43" t="s">
        <v>30</v>
      </c>
      <c r="H67" s="110" t="s">
        <v>207</v>
      </c>
      <c r="I67" s="7"/>
      <c r="J67" s="175" t="s">
        <v>145</v>
      </c>
      <c r="K67" s="175"/>
      <c r="L67" s="175"/>
      <c r="M67" s="175"/>
      <c r="N67" s="175"/>
      <c r="O67" s="64">
        <v>3</v>
      </c>
      <c r="P67" s="176" t="s">
        <v>210</v>
      </c>
      <c r="Q67" s="176"/>
      <c r="R67" s="176"/>
    </row>
    <row r="68" spans="2:18" ht="16.5" customHeight="1">
      <c r="B68" s="44"/>
      <c r="C68" s="17"/>
      <c r="D68" s="17"/>
      <c r="F68" s="218"/>
      <c r="G68" s="65" t="s">
        <v>20</v>
      </c>
      <c r="H68" s="66" t="s">
        <v>98</v>
      </c>
      <c r="I68" s="7" t="s">
        <v>47</v>
      </c>
      <c r="J68" s="197" t="s">
        <v>146</v>
      </c>
      <c r="K68" s="198"/>
      <c r="L68" s="198"/>
      <c r="M68" s="198"/>
      <c r="N68" s="199"/>
      <c r="O68" s="55">
        <v>4</v>
      </c>
      <c r="P68" s="176" t="s">
        <v>209</v>
      </c>
      <c r="Q68" s="176"/>
      <c r="R68" s="176"/>
    </row>
    <row r="69" spans="2:18" ht="16.5" customHeight="1">
      <c r="B69" s="44"/>
      <c r="C69" s="17"/>
      <c r="D69" s="17"/>
      <c r="F69" s="218"/>
      <c r="G69" s="45" t="s">
        <v>19</v>
      </c>
      <c r="H69" s="105" t="s">
        <v>0</v>
      </c>
      <c r="I69" s="7"/>
      <c r="J69" s="171" t="s">
        <v>147</v>
      </c>
      <c r="K69" s="169"/>
      <c r="L69" s="169"/>
      <c r="M69" s="169"/>
      <c r="N69" s="170"/>
      <c r="O69" s="61">
        <v>5</v>
      </c>
      <c r="P69" s="176" t="s">
        <v>209</v>
      </c>
      <c r="Q69" s="176"/>
      <c r="R69" s="176"/>
    </row>
    <row r="70" spans="2:19" ht="11.25" customHeight="1">
      <c r="B70" s="46"/>
      <c r="C70" s="17"/>
      <c r="D70" s="17"/>
      <c r="F70" s="47"/>
      <c r="G70" s="48"/>
      <c r="H70" s="49"/>
      <c r="I70" s="7"/>
      <c r="J70" s="49"/>
      <c r="K70" s="49"/>
      <c r="L70" s="49"/>
      <c r="M70" s="49"/>
      <c r="N70" s="67"/>
      <c r="O70" s="68"/>
      <c r="S70" s="52">
        <f>IF(F69="x",5,IF(F68="x",4,IF(F67="x",3,0)))</f>
        <v>3</v>
      </c>
    </row>
    <row r="71" spans="2:19" ht="16.5" customHeight="1">
      <c r="B71" s="42">
        <f>S72</f>
        <v>0</v>
      </c>
      <c r="C71" s="106">
        <f>O71-B71</f>
        <v>1</v>
      </c>
      <c r="D71" s="106"/>
      <c r="F71" s="127"/>
      <c r="G71" s="219" t="s">
        <v>24</v>
      </c>
      <c r="H71" s="220" t="s">
        <v>0</v>
      </c>
      <c r="I71" s="221"/>
      <c r="J71" s="227" t="s">
        <v>125</v>
      </c>
      <c r="K71" s="228"/>
      <c r="L71" s="228"/>
      <c r="M71" s="228"/>
      <c r="N71" s="229"/>
      <c r="O71" s="230">
        <v>1</v>
      </c>
      <c r="P71" s="224" t="s">
        <v>213</v>
      </c>
      <c r="Q71" s="224"/>
      <c r="R71" s="224"/>
      <c r="S71" s="58"/>
    </row>
    <row r="72" spans="2:19" ht="11.25" customHeight="1">
      <c r="B72" s="44"/>
      <c r="C72" s="17"/>
      <c r="D72" s="17"/>
      <c r="I72" s="7"/>
      <c r="S72" s="52">
        <f>IF(F71="x",1,)</f>
        <v>0</v>
      </c>
    </row>
    <row r="73" spans="2:19" ht="16.5" customHeight="1">
      <c r="B73" s="42">
        <f>S74</f>
        <v>0</v>
      </c>
      <c r="C73" s="106">
        <f>O73-B73</f>
        <v>1</v>
      </c>
      <c r="D73" s="106"/>
      <c r="F73" s="127"/>
      <c r="G73" s="219" t="s">
        <v>29</v>
      </c>
      <c r="H73" s="220" t="s">
        <v>0</v>
      </c>
      <c r="I73" s="221"/>
      <c r="J73" s="227" t="s">
        <v>126</v>
      </c>
      <c r="K73" s="228"/>
      <c r="L73" s="228"/>
      <c r="M73" s="228"/>
      <c r="N73" s="229"/>
      <c r="O73" s="230">
        <v>1</v>
      </c>
      <c r="P73" s="224" t="s">
        <v>212</v>
      </c>
      <c r="Q73" s="224"/>
      <c r="R73" s="224"/>
      <c r="S73" s="58"/>
    </row>
    <row r="74" spans="2:19" ht="15.75" hidden="1">
      <c r="B74" s="46"/>
      <c r="C74" s="17"/>
      <c r="D74" s="17"/>
      <c r="F74" s="47"/>
      <c r="G74" s="48"/>
      <c r="H74" s="49"/>
      <c r="I74" s="50"/>
      <c r="J74" s="49"/>
      <c r="K74" s="49"/>
      <c r="L74" s="49"/>
      <c r="M74" s="49"/>
      <c r="N74" s="67" t="s">
        <v>62</v>
      </c>
      <c r="O74" s="52">
        <f>SUM(S70,S72,S74)</f>
        <v>3</v>
      </c>
      <c r="S74" s="52">
        <f>IF(F73="x",1,)</f>
        <v>0</v>
      </c>
    </row>
    <row r="75" spans="2:19" ht="11.25" customHeight="1">
      <c r="B75" s="46"/>
      <c r="C75" s="17"/>
      <c r="D75" s="17"/>
      <c r="F75" s="47"/>
      <c r="G75" s="48"/>
      <c r="H75" s="49"/>
      <c r="I75" s="50"/>
      <c r="J75" s="49"/>
      <c r="K75" s="49"/>
      <c r="L75" s="49"/>
      <c r="M75" s="49"/>
      <c r="N75" s="50"/>
      <c r="O75" s="58"/>
      <c r="S75" s="58"/>
    </row>
    <row r="76" spans="2:4" ht="12.75" thickBot="1">
      <c r="B76" s="10" t="s">
        <v>33</v>
      </c>
      <c r="C76" s="7" t="s">
        <v>8</v>
      </c>
      <c r="D76" s="7" t="s">
        <v>9</v>
      </c>
    </row>
    <row r="77" spans="2:18" ht="16.5" customHeight="1" thickBot="1">
      <c r="B77" s="38">
        <f>+B79+B81</f>
        <v>0</v>
      </c>
      <c r="C77" s="39">
        <f>+C79+C81</f>
        <v>5</v>
      </c>
      <c r="D77" s="39">
        <f>+D79+D81</f>
        <v>0</v>
      </c>
      <c r="E77" s="69"/>
      <c r="F77" s="196" t="s">
        <v>201</v>
      </c>
      <c r="G77" s="196"/>
      <c r="H77" s="196"/>
      <c r="I77" s="196"/>
      <c r="J77" s="196"/>
      <c r="K77" s="196"/>
      <c r="L77" s="196"/>
      <c r="M77" s="196"/>
      <c r="N77" s="196"/>
      <c r="O77" s="41" t="s">
        <v>94</v>
      </c>
      <c r="P77" s="177" t="s">
        <v>95</v>
      </c>
      <c r="Q77" s="177"/>
      <c r="R77" s="177"/>
    </row>
    <row r="78" ht="15.75">
      <c r="F78" s="7" t="s">
        <v>186</v>
      </c>
    </row>
    <row r="79" spans="2:18" ht="16.5" customHeight="1">
      <c r="B79" s="42">
        <f>S80</f>
        <v>0</v>
      </c>
      <c r="C79" s="106">
        <f>O79-B79</f>
        <v>3</v>
      </c>
      <c r="D79" s="106"/>
      <c r="F79" s="127"/>
      <c r="G79" s="219" t="s">
        <v>30</v>
      </c>
      <c r="H79" s="220" t="s">
        <v>100</v>
      </c>
      <c r="I79" s="221" t="s">
        <v>48</v>
      </c>
      <c r="J79" s="231" t="s">
        <v>219</v>
      </c>
      <c r="K79" s="231"/>
      <c r="L79" s="231"/>
      <c r="M79" s="231"/>
      <c r="N79" s="231"/>
      <c r="O79" s="230">
        <v>3</v>
      </c>
      <c r="P79" s="224" t="s">
        <v>212</v>
      </c>
      <c r="Q79" s="224"/>
      <c r="R79" s="224"/>
    </row>
    <row r="80" spans="2:19" s="8" customFormat="1" ht="15.75">
      <c r="B80" s="57"/>
      <c r="F80" s="58"/>
      <c r="G80" s="58"/>
      <c r="H80" s="59"/>
      <c r="I80" s="7"/>
      <c r="J80" s="59"/>
      <c r="K80" s="59"/>
      <c r="L80" s="59"/>
      <c r="M80" s="59"/>
      <c r="N80" s="59"/>
      <c r="O80" s="60"/>
      <c r="P80" s="111"/>
      <c r="Q80" s="111"/>
      <c r="R80" s="137"/>
      <c r="S80" s="52">
        <f>IF(F79="x",3,)</f>
        <v>0</v>
      </c>
    </row>
    <row r="81" spans="2:18" ht="16.5" customHeight="1">
      <c r="B81" s="42">
        <f>S82</f>
        <v>0</v>
      </c>
      <c r="C81" s="106">
        <f>O81-B81</f>
        <v>2</v>
      </c>
      <c r="D81" s="106"/>
      <c r="F81" s="127"/>
      <c r="G81" s="219" t="s">
        <v>24</v>
      </c>
      <c r="H81" s="220" t="s">
        <v>0</v>
      </c>
      <c r="I81" s="221"/>
      <c r="J81" s="231" t="s">
        <v>220</v>
      </c>
      <c r="K81" s="231"/>
      <c r="L81" s="231"/>
      <c r="M81" s="231"/>
      <c r="N81" s="231"/>
      <c r="O81" s="230">
        <v>2</v>
      </c>
      <c r="P81" s="224" t="s">
        <v>212</v>
      </c>
      <c r="Q81" s="224"/>
      <c r="R81" s="224"/>
    </row>
    <row r="82" spans="2:19" ht="15.75" hidden="1">
      <c r="B82" s="46"/>
      <c r="C82" s="17"/>
      <c r="D82" s="17"/>
      <c r="F82" s="47"/>
      <c r="G82" s="48"/>
      <c r="H82" s="49"/>
      <c r="I82" s="50"/>
      <c r="J82" s="49"/>
      <c r="K82" s="49"/>
      <c r="L82" s="49"/>
      <c r="M82" s="49"/>
      <c r="N82" s="70" t="s">
        <v>63</v>
      </c>
      <c r="O82" s="71">
        <f>SUM(S80,S82)</f>
        <v>0</v>
      </c>
      <c r="S82" s="52">
        <f>IF(F81="x",2,)</f>
        <v>0</v>
      </c>
    </row>
    <row r="83" spans="2:4" ht="15.75">
      <c r="B83" s="44"/>
      <c r="C83" s="17"/>
      <c r="D83" s="17"/>
    </row>
    <row r="84" spans="2:15" ht="15.75" customHeight="1">
      <c r="B84" s="44"/>
      <c r="C84" s="17"/>
      <c r="D84" s="17"/>
      <c r="L84" s="161" t="s">
        <v>108</v>
      </c>
      <c r="M84" s="161"/>
      <c r="N84" s="161"/>
      <c r="O84" s="72">
        <f>SUM(B16,B23,B41,B55,B65,B77)</f>
        <v>30</v>
      </c>
    </row>
    <row r="85" spans="2:4" ht="12.75" thickBot="1">
      <c r="B85" s="10" t="s">
        <v>33</v>
      </c>
      <c r="C85" s="7" t="s">
        <v>8</v>
      </c>
      <c r="D85" s="7" t="s">
        <v>9</v>
      </c>
    </row>
    <row r="86" spans="2:18" ht="18.75" thickBot="1">
      <c r="B86" s="73">
        <f>+B89+B114+B120</f>
        <v>17</v>
      </c>
      <c r="C86" s="74">
        <f>+C89+C114+C120</f>
        <v>13</v>
      </c>
      <c r="D86" s="74">
        <f>+D89+D114+D120</f>
        <v>0</v>
      </c>
      <c r="E86" s="75"/>
      <c r="F86" s="191" t="s">
        <v>102</v>
      </c>
      <c r="G86" s="191"/>
      <c r="H86" s="191"/>
      <c r="I86" s="191"/>
      <c r="J86" s="191"/>
      <c r="K86" s="191"/>
      <c r="L86" s="191"/>
      <c r="M86" s="191"/>
      <c r="N86" s="191"/>
      <c r="O86" s="191"/>
      <c r="P86" s="191"/>
      <c r="Q86" s="191"/>
      <c r="R86" s="191"/>
    </row>
    <row r="87" ht="11.25" customHeight="1"/>
    <row r="88" spans="2:4" ht="12.75" thickBot="1">
      <c r="B88" s="10" t="s">
        <v>33</v>
      </c>
      <c r="C88" s="7" t="s">
        <v>8</v>
      </c>
      <c r="D88" s="7" t="s">
        <v>9</v>
      </c>
    </row>
    <row r="89" spans="2:18" ht="16.5" customHeight="1" thickBot="1">
      <c r="B89" s="38">
        <f>+B91+B94+B96+B99+B102+B105+B107+B109</f>
        <v>14</v>
      </c>
      <c r="C89" s="38">
        <f>+C91+C94+C96+C99+C102+C105+C107+C109</f>
        <v>10</v>
      </c>
      <c r="D89" s="38">
        <f>+D91+D94+D96+D99+D102+D105+D107+D109</f>
        <v>0</v>
      </c>
      <c r="E89" s="40"/>
      <c r="F89" s="192" t="s">
        <v>202</v>
      </c>
      <c r="G89" s="192"/>
      <c r="H89" s="192"/>
      <c r="I89" s="192"/>
      <c r="J89" s="192"/>
      <c r="K89" s="192"/>
      <c r="L89" s="192"/>
      <c r="M89" s="192"/>
      <c r="N89" s="192"/>
      <c r="O89" s="41" t="s">
        <v>94</v>
      </c>
      <c r="P89" s="177" t="s">
        <v>95</v>
      </c>
      <c r="Q89" s="177"/>
      <c r="R89" s="177"/>
    </row>
    <row r="90" ht="11.25" customHeight="1"/>
    <row r="91" spans="2:18" ht="16.5" customHeight="1">
      <c r="B91" s="42">
        <f>S93</f>
        <v>1</v>
      </c>
      <c r="C91" s="106">
        <f>O92-B91</f>
        <v>2</v>
      </c>
      <c r="D91" s="106"/>
      <c r="F91" s="127" t="s">
        <v>203</v>
      </c>
      <c r="G91" s="76" t="s">
        <v>30</v>
      </c>
      <c r="H91" s="108" t="s">
        <v>22</v>
      </c>
      <c r="I91" s="7"/>
      <c r="J91" s="174" t="s">
        <v>148</v>
      </c>
      <c r="K91" s="174"/>
      <c r="L91" s="174"/>
      <c r="M91" s="174"/>
      <c r="N91" s="174"/>
      <c r="O91" s="77">
        <v>1</v>
      </c>
      <c r="P91" s="176" t="s">
        <v>210</v>
      </c>
      <c r="Q91" s="176"/>
      <c r="R91" s="176"/>
    </row>
    <row r="92" spans="2:18" ht="16.5" customHeight="1">
      <c r="B92" s="57"/>
      <c r="C92" s="8"/>
      <c r="D92" s="8"/>
      <c r="F92" s="127"/>
      <c r="G92" s="45" t="s">
        <v>20</v>
      </c>
      <c r="H92" s="105" t="s">
        <v>0</v>
      </c>
      <c r="I92" s="7"/>
      <c r="J92" s="168" t="s">
        <v>149</v>
      </c>
      <c r="K92" s="168"/>
      <c r="L92" s="168"/>
      <c r="M92" s="168"/>
      <c r="N92" s="168"/>
      <c r="O92" s="56">
        <v>3</v>
      </c>
      <c r="P92" s="176"/>
      <c r="Q92" s="176"/>
      <c r="R92" s="176"/>
    </row>
    <row r="93" spans="2:19" s="8" customFormat="1" ht="11.25" customHeight="1">
      <c r="B93" s="57"/>
      <c r="F93" s="58"/>
      <c r="G93" s="58"/>
      <c r="H93" s="59"/>
      <c r="I93" s="59"/>
      <c r="J93" s="59"/>
      <c r="K93" s="59"/>
      <c r="L93" s="59"/>
      <c r="M93" s="59"/>
      <c r="N93" s="59"/>
      <c r="O93" s="60"/>
      <c r="R93" s="133"/>
      <c r="S93" s="52">
        <f>IF(F92="x",3,IF(F91="x",1,))</f>
        <v>1</v>
      </c>
    </row>
    <row r="94" spans="2:18" ht="16.5" customHeight="1">
      <c r="B94" s="42">
        <f>S95</f>
        <v>2</v>
      </c>
      <c r="C94" s="106">
        <f>O94-B94</f>
        <v>0</v>
      </c>
      <c r="D94" s="106"/>
      <c r="F94" s="127" t="s">
        <v>203</v>
      </c>
      <c r="G94" s="76" t="s">
        <v>24</v>
      </c>
      <c r="H94" s="108" t="s">
        <v>22</v>
      </c>
      <c r="I94" s="7"/>
      <c r="J94" s="174" t="s">
        <v>150</v>
      </c>
      <c r="K94" s="174"/>
      <c r="L94" s="174"/>
      <c r="M94" s="174"/>
      <c r="N94" s="174"/>
      <c r="O94" s="77">
        <v>2</v>
      </c>
      <c r="P94" s="176" t="s">
        <v>210</v>
      </c>
      <c r="Q94" s="176"/>
      <c r="R94" s="176"/>
    </row>
    <row r="95" spans="2:19" s="8" customFormat="1" ht="15.75">
      <c r="B95" s="57"/>
      <c r="F95" s="58"/>
      <c r="G95" s="58"/>
      <c r="H95" s="59"/>
      <c r="I95" s="7"/>
      <c r="J95" s="59"/>
      <c r="K95" s="59"/>
      <c r="L95" s="59"/>
      <c r="M95" s="59"/>
      <c r="N95" s="59"/>
      <c r="O95" s="60"/>
      <c r="R95" s="133"/>
      <c r="S95" s="52">
        <f>IF(F94="x",2,)</f>
        <v>2</v>
      </c>
    </row>
    <row r="96" spans="2:18" ht="16.5" customHeight="1">
      <c r="B96" s="42">
        <f>S98</f>
        <v>1</v>
      </c>
      <c r="C96" s="106">
        <f>O97-B96</f>
        <v>1</v>
      </c>
      <c r="D96" s="106"/>
      <c r="F96" s="127" t="s">
        <v>203</v>
      </c>
      <c r="G96" s="76" t="s">
        <v>29</v>
      </c>
      <c r="H96" s="108" t="s">
        <v>22</v>
      </c>
      <c r="I96" s="7"/>
      <c r="J96" s="174" t="s">
        <v>151</v>
      </c>
      <c r="K96" s="174"/>
      <c r="L96" s="174"/>
      <c r="M96" s="174"/>
      <c r="N96" s="174"/>
      <c r="O96" s="77">
        <v>1</v>
      </c>
      <c r="P96" s="176" t="s">
        <v>210</v>
      </c>
      <c r="Q96" s="176"/>
      <c r="R96" s="176"/>
    </row>
    <row r="97" spans="2:18" ht="16.5" customHeight="1">
      <c r="B97" s="57"/>
      <c r="C97" s="8"/>
      <c r="D97" s="8"/>
      <c r="F97" s="127"/>
      <c r="G97" s="45" t="s">
        <v>25</v>
      </c>
      <c r="H97" s="105" t="s">
        <v>23</v>
      </c>
      <c r="I97" s="7"/>
      <c r="J97" s="168" t="s">
        <v>152</v>
      </c>
      <c r="K97" s="168"/>
      <c r="L97" s="168"/>
      <c r="M97" s="168"/>
      <c r="N97" s="168"/>
      <c r="O97" s="56">
        <v>2</v>
      </c>
      <c r="P97" s="178"/>
      <c r="Q97" s="179"/>
      <c r="R97" s="180"/>
    </row>
    <row r="98" spans="2:19" s="47" customFormat="1" ht="11.25" customHeight="1">
      <c r="B98" s="78"/>
      <c r="C98" s="79"/>
      <c r="D98" s="79"/>
      <c r="E98" s="80"/>
      <c r="F98" s="81"/>
      <c r="G98" s="5"/>
      <c r="H98" s="11"/>
      <c r="I98" s="7"/>
      <c r="O98" s="5"/>
      <c r="R98" s="134"/>
      <c r="S98" s="52">
        <f>IF(F97="x",2,IF(F96="x",1,))</f>
        <v>1</v>
      </c>
    </row>
    <row r="99" spans="2:18" ht="16.5" customHeight="1">
      <c r="B99" s="42">
        <f>S101</f>
        <v>3</v>
      </c>
      <c r="C99" s="106">
        <f>O100-B99</f>
        <v>0</v>
      </c>
      <c r="D99" s="106"/>
      <c r="F99" s="127"/>
      <c r="G99" s="76" t="s">
        <v>26</v>
      </c>
      <c r="H99" s="108" t="s">
        <v>22</v>
      </c>
      <c r="I99" s="7"/>
      <c r="J99" s="174" t="s">
        <v>153</v>
      </c>
      <c r="K99" s="174"/>
      <c r="L99" s="174"/>
      <c r="M99" s="174"/>
      <c r="N99" s="174"/>
      <c r="O99" s="77">
        <v>2</v>
      </c>
      <c r="P99" s="176" t="s">
        <v>210</v>
      </c>
      <c r="Q99" s="176"/>
      <c r="R99" s="176"/>
    </row>
    <row r="100" spans="2:18" ht="16.5" customHeight="1">
      <c r="B100" s="57"/>
      <c r="C100" s="8"/>
      <c r="D100" s="8"/>
      <c r="F100" s="127" t="s">
        <v>203</v>
      </c>
      <c r="G100" s="76" t="s">
        <v>28</v>
      </c>
      <c r="H100" s="108" t="s">
        <v>205</v>
      </c>
      <c r="I100" s="7"/>
      <c r="J100" s="174" t="s">
        <v>154</v>
      </c>
      <c r="K100" s="174"/>
      <c r="L100" s="174"/>
      <c r="M100" s="174"/>
      <c r="N100" s="174"/>
      <c r="O100" s="77">
        <v>3</v>
      </c>
      <c r="P100" s="176" t="s">
        <v>210</v>
      </c>
      <c r="Q100" s="176"/>
      <c r="R100" s="176"/>
    </row>
    <row r="101" spans="2:19" s="8" customFormat="1" ht="15.75">
      <c r="B101" s="57"/>
      <c r="F101" s="58"/>
      <c r="G101" s="58"/>
      <c r="H101" s="59"/>
      <c r="I101" s="7"/>
      <c r="J101" s="59"/>
      <c r="K101" s="59"/>
      <c r="L101" s="59"/>
      <c r="M101" s="59"/>
      <c r="N101" s="59"/>
      <c r="O101" s="60"/>
      <c r="R101" s="133"/>
      <c r="S101" s="52">
        <f>IF(F100="x",3,IF(F99="x",2,))</f>
        <v>3</v>
      </c>
    </row>
    <row r="102" spans="2:18" ht="16.5" customHeight="1">
      <c r="B102" s="42">
        <f>S104</f>
        <v>2</v>
      </c>
      <c r="C102" s="106">
        <f>O103-B102</f>
        <v>0</v>
      </c>
      <c r="D102" s="106"/>
      <c r="F102" s="127"/>
      <c r="G102" s="76" t="s">
        <v>27</v>
      </c>
      <c r="H102" s="108" t="s">
        <v>22</v>
      </c>
      <c r="I102" s="7"/>
      <c r="J102" s="174" t="s">
        <v>155</v>
      </c>
      <c r="K102" s="174"/>
      <c r="L102" s="174"/>
      <c r="M102" s="174"/>
      <c r="N102" s="174"/>
      <c r="O102" s="77">
        <v>1</v>
      </c>
      <c r="P102" s="176" t="s">
        <v>210</v>
      </c>
      <c r="Q102" s="176"/>
      <c r="R102" s="176"/>
    </row>
    <row r="103" spans="2:18" ht="16.5" customHeight="1">
      <c r="B103" s="57"/>
      <c r="C103" s="8"/>
      <c r="D103" s="8"/>
      <c r="F103" s="127" t="s">
        <v>203</v>
      </c>
      <c r="G103" s="45" t="s">
        <v>42</v>
      </c>
      <c r="H103" s="105" t="s">
        <v>0</v>
      </c>
      <c r="I103" s="7"/>
      <c r="J103" s="168" t="s">
        <v>156</v>
      </c>
      <c r="K103" s="168"/>
      <c r="L103" s="168"/>
      <c r="M103" s="168"/>
      <c r="N103" s="168"/>
      <c r="O103" s="56">
        <v>2</v>
      </c>
      <c r="P103" s="176" t="s">
        <v>210</v>
      </c>
      <c r="Q103" s="176"/>
      <c r="R103" s="176"/>
    </row>
    <row r="104" spans="2:19" s="8" customFormat="1" ht="15.75">
      <c r="B104" s="57"/>
      <c r="F104" s="58"/>
      <c r="G104" s="58"/>
      <c r="H104" s="59"/>
      <c r="I104" s="7"/>
      <c r="J104" s="59"/>
      <c r="K104" s="59"/>
      <c r="L104" s="59"/>
      <c r="M104" s="59"/>
      <c r="N104" s="59"/>
      <c r="O104" s="60"/>
      <c r="R104" s="133"/>
      <c r="S104" s="52">
        <f>IF(F103="x",2,IF(F102="x",1,))</f>
        <v>2</v>
      </c>
    </row>
    <row r="105" spans="2:18" ht="16.5" customHeight="1">
      <c r="B105" s="42">
        <f>S106</f>
        <v>4</v>
      </c>
      <c r="C105" s="106">
        <f>O105-B105</f>
        <v>0</v>
      </c>
      <c r="D105" s="106"/>
      <c r="F105" s="127" t="s">
        <v>203</v>
      </c>
      <c r="G105" s="45" t="s">
        <v>129</v>
      </c>
      <c r="H105" s="105" t="s">
        <v>0</v>
      </c>
      <c r="I105" s="7"/>
      <c r="J105" s="168" t="s">
        <v>157</v>
      </c>
      <c r="K105" s="168"/>
      <c r="L105" s="168"/>
      <c r="M105" s="168"/>
      <c r="N105" s="168"/>
      <c r="O105" s="56">
        <v>4</v>
      </c>
      <c r="P105" s="176" t="s">
        <v>210</v>
      </c>
      <c r="Q105" s="176"/>
      <c r="R105" s="176"/>
    </row>
    <row r="106" spans="9:19" ht="15.75">
      <c r="I106" s="7"/>
      <c r="S106" s="52">
        <f>IF(F105="x",4,)</f>
        <v>4</v>
      </c>
    </row>
    <row r="107" spans="2:18" ht="16.5" customHeight="1">
      <c r="B107" s="42">
        <f>S108</f>
        <v>0</v>
      </c>
      <c r="C107" s="106">
        <f>O107-B107</f>
        <v>4</v>
      </c>
      <c r="D107" s="106"/>
      <c r="F107" s="127"/>
      <c r="G107" s="45" t="s">
        <v>130</v>
      </c>
      <c r="H107" s="105" t="s">
        <v>0</v>
      </c>
      <c r="I107" s="7"/>
      <c r="J107" s="188" t="s">
        <v>158</v>
      </c>
      <c r="K107" s="189"/>
      <c r="L107" s="189"/>
      <c r="M107" s="189"/>
      <c r="N107" s="190"/>
      <c r="O107" s="56">
        <v>4</v>
      </c>
      <c r="P107" s="178"/>
      <c r="Q107" s="179"/>
      <c r="R107" s="180"/>
    </row>
    <row r="108" spans="2:19" s="8" customFormat="1" ht="15.75">
      <c r="B108" s="57"/>
      <c r="F108" s="58"/>
      <c r="G108" s="58"/>
      <c r="H108" s="59"/>
      <c r="I108" s="7"/>
      <c r="J108" s="59"/>
      <c r="K108" s="59"/>
      <c r="L108" s="59"/>
      <c r="M108" s="59"/>
      <c r="N108" s="59"/>
      <c r="O108" s="60"/>
      <c r="R108" s="133"/>
      <c r="S108" s="52">
        <f>IF(F107="x",4,)</f>
        <v>0</v>
      </c>
    </row>
    <row r="109" spans="2:18" ht="16.5" customHeight="1">
      <c r="B109" s="42">
        <f>S111</f>
        <v>1</v>
      </c>
      <c r="C109" s="106">
        <f>O110-B109</f>
        <v>3</v>
      </c>
      <c r="D109" s="106"/>
      <c r="F109" s="127" t="s">
        <v>203</v>
      </c>
      <c r="G109" s="76" t="s">
        <v>131</v>
      </c>
      <c r="H109" s="108" t="s">
        <v>22</v>
      </c>
      <c r="I109" s="7"/>
      <c r="J109" s="174" t="s">
        <v>159</v>
      </c>
      <c r="K109" s="174"/>
      <c r="L109" s="174"/>
      <c r="M109" s="174"/>
      <c r="N109" s="174"/>
      <c r="O109" s="77">
        <v>1</v>
      </c>
      <c r="P109" s="176" t="s">
        <v>210</v>
      </c>
      <c r="Q109" s="176"/>
      <c r="R109" s="176"/>
    </row>
    <row r="110" spans="2:18" ht="16.5" customHeight="1">
      <c r="B110" s="57"/>
      <c r="C110" s="8"/>
      <c r="D110" s="8"/>
      <c r="F110" s="127"/>
      <c r="G110" s="45" t="s">
        <v>132</v>
      </c>
      <c r="H110" s="105" t="s">
        <v>0</v>
      </c>
      <c r="I110" s="7"/>
      <c r="J110" s="188" t="s">
        <v>160</v>
      </c>
      <c r="K110" s="189"/>
      <c r="L110" s="189"/>
      <c r="M110" s="189"/>
      <c r="N110" s="190"/>
      <c r="O110" s="56">
        <v>4</v>
      </c>
      <c r="P110" s="178"/>
      <c r="Q110" s="179"/>
      <c r="R110" s="180"/>
    </row>
    <row r="111" spans="2:19" ht="15.75" hidden="1">
      <c r="B111" s="46"/>
      <c r="C111" s="17"/>
      <c r="D111" s="17"/>
      <c r="F111" s="47"/>
      <c r="G111" s="48"/>
      <c r="H111" s="49"/>
      <c r="I111" s="50"/>
      <c r="J111" s="49"/>
      <c r="K111" s="49"/>
      <c r="L111" s="49"/>
      <c r="M111" s="49"/>
      <c r="N111" s="50" t="s">
        <v>64</v>
      </c>
      <c r="O111" s="52">
        <f>SUM(S93,S95,S98,S101,S104,S106,S108,S111)</f>
        <v>14</v>
      </c>
      <c r="S111" s="52">
        <f>IF(F110="x",4,IF(F109="x",1,))</f>
        <v>1</v>
      </c>
    </row>
    <row r="112" spans="2:19" ht="11.25" customHeight="1">
      <c r="B112" s="46"/>
      <c r="C112" s="17"/>
      <c r="D112" s="17"/>
      <c r="F112" s="47"/>
      <c r="G112" s="48"/>
      <c r="H112" s="49"/>
      <c r="I112" s="50"/>
      <c r="J112" s="49"/>
      <c r="K112" s="49"/>
      <c r="L112" s="49"/>
      <c r="M112" s="49"/>
      <c r="N112" s="50"/>
      <c r="O112" s="58"/>
      <c r="S112" s="58"/>
    </row>
    <row r="113" spans="2:18" s="47" customFormat="1" ht="16.5" thickBot="1">
      <c r="B113" s="10" t="s">
        <v>33</v>
      </c>
      <c r="C113" s="7" t="s">
        <v>8</v>
      </c>
      <c r="D113" s="7" t="s">
        <v>9</v>
      </c>
      <c r="E113" s="80"/>
      <c r="F113" s="81"/>
      <c r="G113" s="5"/>
      <c r="H113" s="11"/>
      <c r="I113" s="80"/>
      <c r="O113" s="5"/>
      <c r="R113" s="134"/>
    </row>
    <row r="114" spans="2:18" ht="16.5" customHeight="1" thickBot="1">
      <c r="B114" s="38">
        <f>+B116</f>
        <v>3</v>
      </c>
      <c r="C114" s="39">
        <f aca="true" t="shared" si="4" ref="C114:D114">+C116</f>
        <v>0</v>
      </c>
      <c r="D114" s="39">
        <f t="shared" si="4"/>
        <v>0</v>
      </c>
      <c r="E114" s="40"/>
      <c r="F114" s="173" t="s">
        <v>127</v>
      </c>
      <c r="G114" s="173"/>
      <c r="H114" s="173"/>
      <c r="I114" s="173"/>
      <c r="J114" s="173"/>
      <c r="K114" s="173"/>
      <c r="L114" s="173"/>
      <c r="M114" s="173"/>
      <c r="N114" s="173"/>
      <c r="O114" s="41" t="s">
        <v>94</v>
      </c>
      <c r="P114" s="177" t="s">
        <v>95</v>
      </c>
      <c r="Q114" s="177"/>
      <c r="R114" s="177"/>
    </row>
    <row r="116" spans="2:18" ht="16.5" customHeight="1">
      <c r="B116" s="42">
        <f>S117</f>
        <v>3</v>
      </c>
      <c r="C116" s="106">
        <f>O116-B116</f>
        <v>0</v>
      </c>
      <c r="D116" s="106"/>
      <c r="F116" s="127" t="s">
        <v>203</v>
      </c>
      <c r="G116" s="76" t="s">
        <v>30</v>
      </c>
      <c r="H116" s="108" t="s">
        <v>22</v>
      </c>
      <c r="I116" s="7"/>
      <c r="J116" s="184" t="s">
        <v>161</v>
      </c>
      <c r="K116" s="185"/>
      <c r="L116" s="185"/>
      <c r="M116" s="185"/>
      <c r="N116" s="186"/>
      <c r="O116" s="77">
        <v>3</v>
      </c>
      <c r="P116" s="176" t="s">
        <v>210</v>
      </c>
      <c r="Q116" s="176"/>
      <c r="R116" s="176"/>
    </row>
    <row r="117" spans="2:19" ht="15.75" hidden="1">
      <c r="B117" s="46"/>
      <c r="C117" s="17"/>
      <c r="D117" s="17"/>
      <c r="F117" s="47"/>
      <c r="G117" s="48"/>
      <c r="H117" s="49"/>
      <c r="I117" s="7"/>
      <c r="J117" s="49"/>
      <c r="K117" s="49"/>
      <c r="L117" s="49"/>
      <c r="M117" s="49"/>
      <c r="N117" s="70" t="s">
        <v>65</v>
      </c>
      <c r="O117" s="71">
        <f>S117</f>
        <v>3</v>
      </c>
      <c r="S117" s="52">
        <f>IF(F116="x",3,)</f>
        <v>3</v>
      </c>
    </row>
    <row r="118" spans="2:19" ht="11.25" customHeight="1">
      <c r="B118" s="46"/>
      <c r="C118" s="17"/>
      <c r="D118" s="17"/>
      <c r="F118" s="47"/>
      <c r="G118" s="48"/>
      <c r="H118" s="49"/>
      <c r="I118" s="7"/>
      <c r="J118" s="49"/>
      <c r="K118" s="49"/>
      <c r="L118" s="49"/>
      <c r="M118" s="49"/>
      <c r="N118" s="50"/>
      <c r="O118" s="58"/>
      <c r="S118" s="58"/>
    </row>
    <row r="119" spans="2:18" s="47" customFormat="1" ht="16.5" thickBot="1">
      <c r="B119" s="78"/>
      <c r="C119" s="79"/>
      <c r="D119" s="79"/>
      <c r="E119" s="80"/>
      <c r="F119" s="5"/>
      <c r="G119" s="5"/>
      <c r="H119" s="11"/>
      <c r="I119" s="80"/>
      <c r="O119" s="5"/>
      <c r="R119" s="134"/>
    </row>
    <row r="120" spans="2:18" ht="16.5" customHeight="1" thickBot="1">
      <c r="B120" s="38">
        <f>+B122</f>
        <v>0</v>
      </c>
      <c r="C120" s="39">
        <f aca="true" t="shared" si="5" ref="C120:D120">+C122</f>
        <v>3</v>
      </c>
      <c r="D120" s="39">
        <f t="shared" si="5"/>
        <v>0</v>
      </c>
      <c r="E120" s="40"/>
      <c r="F120" s="187" t="s">
        <v>128</v>
      </c>
      <c r="G120" s="187"/>
      <c r="H120" s="187"/>
      <c r="I120" s="187"/>
      <c r="J120" s="187"/>
      <c r="K120" s="187"/>
      <c r="L120" s="187"/>
      <c r="M120" s="187"/>
      <c r="N120" s="187"/>
      <c r="O120" s="41" t="s">
        <v>94</v>
      </c>
      <c r="P120" s="177" t="s">
        <v>95</v>
      </c>
      <c r="Q120" s="177"/>
      <c r="R120" s="177"/>
    </row>
    <row r="122" spans="2:18" ht="16.5" customHeight="1">
      <c r="B122" s="42">
        <f>S123</f>
        <v>0</v>
      </c>
      <c r="C122" s="106">
        <f>O122-B122</f>
        <v>3</v>
      </c>
      <c r="D122" s="106"/>
      <c r="F122" s="127"/>
      <c r="G122" s="219" t="s">
        <v>30</v>
      </c>
      <c r="H122" s="220" t="s">
        <v>0</v>
      </c>
      <c r="I122" s="221"/>
      <c r="J122" s="231" t="s">
        <v>162</v>
      </c>
      <c r="K122" s="232"/>
      <c r="L122" s="232"/>
      <c r="M122" s="232"/>
      <c r="N122" s="233"/>
      <c r="O122" s="234">
        <v>3</v>
      </c>
      <c r="P122" s="224" t="s">
        <v>212</v>
      </c>
      <c r="Q122" s="224"/>
      <c r="R122" s="224"/>
    </row>
    <row r="123" spans="2:19" ht="15.75" hidden="1">
      <c r="B123" s="46"/>
      <c r="C123" s="17"/>
      <c r="D123" s="17"/>
      <c r="F123" s="47"/>
      <c r="G123" s="48"/>
      <c r="H123" s="49"/>
      <c r="I123" s="7"/>
      <c r="J123" s="49"/>
      <c r="K123" s="49"/>
      <c r="L123" s="49"/>
      <c r="M123" s="49"/>
      <c r="N123" s="62" t="s">
        <v>66</v>
      </c>
      <c r="O123" s="71">
        <f>S123</f>
        <v>0</v>
      </c>
      <c r="S123" s="52">
        <f>IF(F122="x",3,)</f>
        <v>0</v>
      </c>
    </row>
    <row r="124" spans="2:19" ht="11.25" customHeight="1">
      <c r="B124" s="46"/>
      <c r="C124" s="17"/>
      <c r="D124" s="17"/>
      <c r="F124" s="47"/>
      <c r="G124" s="48"/>
      <c r="H124" s="49"/>
      <c r="I124" s="7"/>
      <c r="J124" s="49"/>
      <c r="K124" s="49"/>
      <c r="L124" s="49"/>
      <c r="M124" s="49"/>
      <c r="N124" s="50"/>
      <c r="O124" s="58"/>
      <c r="S124" s="58"/>
    </row>
    <row r="125" spans="2:15" ht="15.75" customHeight="1">
      <c r="B125" s="44"/>
      <c r="C125" s="17"/>
      <c r="D125" s="17"/>
      <c r="L125" s="161" t="s">
        <v>112</v>
      </c>
      <c r="M125" s="161"/>
      <c r="N125" s="161"/>
      <c r="O125" s="72">
        <f>SUM(O111,O117,O123)</f>
        <v>17</v>
      </c>
    </row>
    <row r="126" ht="11.25" customHeight="1"/>
    <row r="127" spans="2:4" ht="12.75" thickBot="1">
      <c r="B127" s="10" t="s">
        <v>33</v>
      </c>
      <c r="C127" s="7" t="s">
        <v>8</v>
      </c>
      <c r="D127" s="7" t="s">
        <v>9</v>
      </c>
    </row>
    <row r="128" spans="2:18" ht="18.75" thickBot="1">
      <c r="B128" s="82">
        <f>+B131+B150+B157+B165</f>
        <v>15</v>
      </c>
      <c r="C128" s="82">
        <f>+C131+C150+C157</f>
        <v>8</v>
      </c>
      <c r="D128" s="82">
        <f aca="true" t="shared" si="6" ref="D128">+D131+D150+D157+D165</f>
        <v>0</v>
      </c>
      <c r="E128" s="83"/>
      <c r="F128" s="183" t="s">
        <v>103</v>
      </c>
      <c r="G128" s="183"/>
      <c r="H128" s="183"/>
      <c r="I128" s="183"/>
      <c r="J128" s="183"/>
      <c r="K128" s="183"/>
      <c r="L128" s="183"/>
      <c r="M128" s="183"/>
      <c r="N128" s="183"/>
      <c r="O128" s="183"/>
      <c r="P128" s="183"/>
      <c r="Q128" s="183"/>
      <c r="R128" s="183"/>
    </row>
    <row r="129" ht="11.25" customHeight="1"/>
    <row r="130" spans="2:18" s="85" customFormat="1" ht="12.75" thickBot="1">
      <c r="B130" s="10" t="s">
        <v>33</v>
      </c>
      <c r="C130" s="7" t="s">
        <v>8</v>
      </c>
      <c r="D130" s="7" t="s">
        <v>9</v>
      </c>
      <c r="E130" s="84"/>
      <c r="H130" s="86"/>
      <c r="I130" s="87"/>
      <c r="R130" s="135"/>
    </row>
    <row r="131" spans="2:18" ht="16.5" customHeight="1" thickBot="1">
      <c r="B131" s="38">
        <f>+B133+B135+B139+B141+B143</f>
        <v>4</v>
      </c>
      <c r="C131" s="38">
        <f aca="true" t="shared" si="7" ref="C131:D131">+C133+C135+C139+C141+C143</f>
        <v>8</v>
      </c>
      <c r="D131" s="38">
        <f t="shared" si="7"/>
        <v>0</v>
      </c>
      <c r="E131" s="40"/>
      <c r="F131" s="173" t="s">
        <v>195</v>
      </c>
      <c r="G131" s="173"/>
      <c r="H131" s="173"/>
      <c r="I131" s="173"/>
      <c r="J131" s="173"/>
      <c r="K131" s="173"/>
      <c r="L131" s="173"/>
      <c r="M131" s="173"/>
      <c r="N131" s="173"/>
      <c r="O131" s="41" t="s">
        <v>94</v>
      </c>
      <c r="P131" s="177" t="s">
        <v>95</v>
      </c>
      <c r="Q131" s="177"/>
      <c r="R131" s="177"/>
    </row>
    <row r="132" ht="11.25" customHeight="1"/>
    <row r="133" spans="2:18" ht="16.5" customHeight="1">
      <c r="B133" s="42">
        <f>S134</f>
        <v>1</v>
      </c>
      <c r="C133" s="106">
        <f>O133-B133</f>
        <v>0</v>
      </c>
      <c r="D133" s="106"/>
      <c r="F133" s="127" t="s">
        <v>203</v>
      </c>
      <c r="G133" s="88" t="s">
        <v>30</v>
      </c>
      <c r="H133" s="107" t="s">
        <v>22</v>
      </c>
      <c r="I133" s="7"/>
      <c r="J133" s="172" t="s">
        <v>163</v>
      </c>
      <c r="K133" s="172"/>
      <c r="L133" s="172"/>
      <c r="M133" s="172"/>
      <c r="N133" s="172"/>
      <c r="O133" s="89">
        <v>1</v>
      </c>
      <c r="P133" s="176" t="s">
        <v>210</v>
      </c>
      <c r="Q133" s="176"/>
      <c r="R133" s="176"/>
    </row>
    <row r="134" spans="2:19" s="8" customFormat="1" ht="11.25" customHeight="1">
      <c r="B134" s="57"/>
      <c r="F134" s="58"/>
      <c r="G134" s="58"/>
      <c r="H134" s="59"/>
      <c r="I134" s="7"/>
      <c r="J134" s="59"/>
      <c r="K134" s="59"/>
      <c r="L134" s="59"/>
      <c r="M134" s="59"/>
      <c r="N134" s="59"/>
      <c r="O134" s="60"/>
      <c r="R134" s="133"/>
      <c r="S134" s="52">
        <f>IF(F133="x",1,)</f>
        <v>1</v>
      </c>
    </row>
    <row r="135" spans="2:18" ht="16.5" customHeight="1">
      <c r="B135" s="42">
        <f>S138</f>
        <v>0</v>
      </c>
      <c r="C135" s="106">
        <f>O137-B135</f>
        <v>3</v>
      </c>
      <c r="D135" s="106"/>
      <c r="F135" s="218"/>
      <c r="G135" s="45" t="s">
        <v>24</v>
      </c>
      <c r="H135" s="109" t="s">
        <v>196</v>
      </c>
      <c r="I135" s="7"/>
      <c r="J135" s="168" t="s">
        <v>164</v>
      </c>
      <c r="K135" s="168"/>
      <c r="L135" s="168"/>
      <c r="M135" s="168"/>
      <c r="N135" s="168"/>
      <c r="O135" s="56">
        <v>1</v>
      </c>
      <c r="P135" s="176" t="s">
        <v>209</v>
      </c>
      <c r="Q135" s="176"/>
      <c r="R135" s="176"/>
    </row>
    <row r="136" spans="2:18" ht="16.5" customHeight="1">
      <c r="B136" s="57"/>
      <c r="C136" s="8"/>
      <c r="D136" s="8"/>
      <c r="F136" s="218"/>
      <c r="G136" s="45" t="s">
        <v>21</v>
      </c>
      <c r="H136" s="109" t="s">
        <v>196</v>
      </c>
      <c r="I136" s="7"/>
      <c r="J136" s="171" t="s">
        <v>165</v>
      </c>
      <c r="K136" s="169"/>
      <c r="L136" s="169"/>
      <c r="M136" s="169"/>
      <c r="N136" s="170"/>
      <c r="O136" s="56">
        <v>2</v>
      </c>
      <c r="P136" s="176" t="s">
        <v>209</v>
      </c>
      <c r="Q136" s="176"/>
      <c r="R136" s="176"/>
    </row>
    <row r="137" spans="2:18" ht="16.5" customHeight="1">
      <c r="B137" s="57"/>
      <c r="C137" s="8"/>
      <c r="D137" s="8"/>
      <c r="F137" s="218"/>
      <c r="G137" s="45" t="s">
        <v>38</v>
      </c>
      <c r="H137" s="109" t="s">
        <v>196</v>
      </c>
      <c r="I137" s="7"/>
      <c r="J137" s="171" t="s">
        <v>166</v>
      </c>
      <c r="K137" s="169"/>
      <c r="L137" s="169"/>
      <c r="M137" s="169"/>
      <c r="N137" s="170"/>
      <c r="O137" s="56">
        <v>3</v>
      </c>
      <c r="P137" s="176" t="s">
        <v>209</v>
      </c>
      <c r="Q137" s="176"/>
      <c r="R137" s="176"/>
    </row>
    <row r="138" spans="2:19" s="8" customFormat="1" ht="11.25" customHeight="1">
      <c r="B138" s="57"/>
      <c r="F138" s="58"/>
      <c r="G138" s="58"/>
      <c r="H138" s="59"/>
      <c r="I138" s="7"/>
      <c r="J138" s="59"/>
      <c r="K138" s="59"/>
      <c r="L138" s="59"/>
      <c r="M138" s="59"/>
      <c r="N138" s="59"/>
      <c r="O138" s="60"/>
      <c r="R138" s="133"/>
      <c r="S138" s="52">
        <f>IF(F137="x",3,IF(F136="x",2,IF(F135="x",1,0)))</f>
        <v>0</v>
      </c>
    </row>
    <row r="139" spans="2:18" ht="16.5" customHeight="1">
      <c r="B139" s="42">
        <f>S140</f>
        <v>3</v>
      </c>
      <c r="C139" s="106">
        <f>O139-B139</f>
        <v>0</v>
      </c>
      <c r="D139" s="106"/>
      <c r="F139" s="127" t="s">
        <v>203</v>
      </c>
      <c r="G139" s="45" t="s">
        <v>29</v>
      </c>
      <c r="H139" s="109" t="s">
        <v>197</v>
      </c>
      <c r="I139" s="7"/>
      <c r="J139" s="168" t="s">
        <v>167</v>
      </c>
      <c r="K139" s="168"/>
      <c r="L139" s="168"/>
      <c r="M139" s="168"/>
      <c r="N139" s="168"/>
      <c r="O139" s="56">
        <v>3</v>
      </c>
      <c r="P139" s="176" t="s">
        <v>210</v>
      </c>
      <c r="Q139" s="176"/>
      <c r="R139" s="176"/>
    </row>
    <row r="140" spans="2:19" s="8" customFormat="1" ht="11.25" customHeight="1">
      <c r="B140" s="57"/>
      <c r="F140" s="58"/>
      <c r="G140" s="58"/>
      <c r="H140" s="59"/>
      <c r="I140" s="7"/>
      <c r="J140" s="59"/>
      <c r="K140" s="59"/>
      <c r="L140" s="59"/>
      <c r="M140" s="59"/>
      <c r="N140" s="59"/>
      <c r="O140" s="60"/>
      <c r="R140" s="133"/>
      <c r="S140" s="52">
        <f>IF(F139="x",3,)</f>
        <v>3</v>
      </c>
    </row>
    <row r="141" spans="2:18" ht="16.5" customHeight="1">
      <c r="B141" s="42">
        <f>S142</f>
        <v>0</v>
      </c>
      <c r="C141" s="106">
        <f>O141-B141</f>
        <v>1</v>
      </c>
      <c r="D141" s="106"/>
      <c r="F141" s="218"/>
      <c r="G141" s="45" t="s">
        <v>26</v>
      </c>
      <c r="H141" s="109" t="s">
        <v>198</v>
      </c>
      <c r="I141" s="7"/>
      <c r="J141" s="171" t="s">
        <v>168</v>
      </c>
      <c r="K141" s="169"/>
      <c r="L141" s="169"/>
      <c r="M141" s="169"/>
      <c r="N141" s="170"/>
      <c r="O141" s="56">
        <v>1</v>
      </c>
      <c r="P141" s="176" t="s">
        <v>209</v>
      </c>
      <c r="Q141" s="176"/>
      <c r="R141" s="176"/>
    </row>
    <row r="142" spans="2:19" s="8" customFormat="1" ht="11.25" customHeight="1">
      <c r="B142" s="57"/>
      <c r="F142" s="58"/>
      <c r="G142" s="58"/>
      <c r="H142" s="59"/>
      <c r="I142" s="7"/>
      <c r="J142" s="59"/>
      <c r="K142" s="59"/>
      <c r="L142" s="59"/>
      <c r="M142" s="59"/>
      <c r="N142" s="59"/>
      <c r="O142" s="60"/>
      <c r="R142" s="133"/>
      <c r="S142" s="52">
        <f>IF(F141="x",1,)</f>
        <v>0</v>
      </c>
    </row>
    <row r="143" spans="2:18" ht="16.5" customHeight="1">
      <c r="B143" s="42">
        <f>S147</f>
        <v>0</v>
      </c>
      <c r="C143" s="106">
        <f>O146-B143</f>
        <v>4</v>
      </c>
      <c r="D143" s="106"/>
      <c r="F143" s="218"/>
      <c r="G143" s="45" t="s">
        <v>27</v>
      </c>
      <c r="H143" s="109" t="s">
        <v>198</v>
      </c>
      <c r="I143" s="7"/>
      <c r="J143" s="171" t="s">
        <v>169</v>
      </c>
      <c r="K143" s="169"/>
      <c r="L143" s="169"/>
      <c r="M143" s="169"/>
      <c r="N143" s="170"/>
      <c r="O143" s="56">
        <v>1</v>
      </c>
      <c r="P143" s="176" t="s">
        <v>209</v>
      </c>
      <c r="Q143" s="176"/>
      <c r="R143" s="176"/>
    </row>
    <row r="144" spans="2:18" ht="16.5" customHeight="1">
      <c r="B144" s="57"/>
      <c r="C144" s="8"/>
      <c r="D144" s="8"/>
      <c r="F144" s="218"/>
      <c r="G144" s="45" t="s">
        <v>42</v>
      </c>
      <c r="H144" s="109" t="s">
        <v>198</v>
      </c>
      <c r="I144" s="7"/>
      <c r="J144" s="171" t="s">
        <v>170</v>
      </c>
      <c r="K144" s="169"/>
      <c r="L144" s="169"/>
      <c r="M144" s="169"/>
      <c r="N144" s="170"/>
      <c r="O144" s="90">
        <v>2</v>
      </c>
      <c r="P144" s="176" t="s">
        <v>209</v>
      </c>
      <c r="Q144" s="176"/>
      <c r="R144" s="176"/>
    </row>
    <row r="145" spans="2:18" ht="16.5" customHeight="1">
      <c r="B145" s="57"/>
      <c r="C145" s="8"/>
      <c r="D145" s="8"/>
      <c r="F145" s="218"/>
      <c r="G145" s="45" t="s">
        <v>43</v>
      </c>
      <c r="H145" s="109" t="s">
        <v>198</v>
      </c>
      <c r="I145" s="7"/>
      <c r="J145" s="171" t="s">
        <v>171</v>
      </c>
      <c r="K145" s="169"/>
      <c r="L145" s="169"/>
      <c r="M145" s="169"/>
      <c r="N145" s="170"/>
      <c r="O145" s="90">
        <v>3</v>
      </c>
      <c r="P145" s="176" t="s">
        <v>209</v>
      </c>
      <c r="Q145" s="176"/>
      <c r="R145" s="176"/>
    </row>
    <row r="146" spans="2:18" ht="16.5" customHeight="1">
      <c r="B146" s="57"/>
      <c r="C146" s="8"/>
      <c r="D146" s="8"/>
      <c r="F146" s="218"/>
      <c r="G146" s="45" t="s">
        <v>44</v>
      </c>
      <c r="H146" s="109" t="s">
        <v>198</v>
      </c>
      <c r="I146" s="7"/>
      <c r="J146" s="171" t="s">
        <v>172</v>
      </c>
      <c r="K146" s="169"/>
      <c r="L146" s="169"/>
      <c r="M146" s="169"/>
      <c r="N146" s="170"/>
      <c r="O146" s="90">
        <v>4</v>
      </c>
      <c r="P146" s="176" t="s">
        <v>209</v>
      </c>
      <c r="Q146" s="176"/>
      <c r="R146" s="176"/>
    </row>
    <row r="147" spans="2:19" ht="15.75" hidden="1">
      <c r="B147" s="57"/>
      <c r="C147" s="8"/>
      <c r="D147" s="8"/>
      <c r="F147" s="47"/>
      <c r="G147" s="48"/>
      <c r="H147" s="49"/>
      <c r="I147" s="7"/>
      <c r="J147" s="49"/>
      <c r="K147" s="49"/>
      <c r="L147" s="49"/>
      <c r="M147" s="49"/>
      <c r="N147" s="50" t="s">
        <v>67</v>
      </c>
      <c r="O147" s="51">
        <f>SUM(S134,S138,S140,S142,S147)</f>
        <v>4</v>
      </c>
      <c r="S147" s="52">
        <f>IF(F146="x",4,IF(F145="x",3,IF(F144="x",2,IF(F143="X",1,0))))</f>
        <v>0</v>
      </c>
    </row>
    <row r="148" spans="2:19" ht="11.25" customHeight="1">
      <c r="B148" s="57"/>
      <c r="C148" s="8"/>
      <c r="D148" s="8"/>
      <c r="F148" s="47"/>
      <c r="G148" s="48"/>
      <c r="H148" s="49"/>
      <c r="I148" s="7"/>
      <c r="J148" s="49"/>
      <c r="K148" s="49"/>
      <c r="L148" s="49"/>
      <c r="M148" s="49"/>
      <c r="N148" s="50"/>
      <c r="O148" s="58"/>
      <c r="S148" s="58"/>
    </row>
    <row r="149" spans="2:18" s="47" customFormat="1" ht="16.5" thickBot="1">
      <c r="B149" s="10" t="s">
        <v>33</v>
      </c>
      <c r="C149" s="7" t="s">
        <v>8</v>
      </c>
      <c r="D149" s="7" t="s">
        <v>9</v>
      </c>
      <c r="E149" s="80"/>
      <c r="F149" s="81"/>
      <c r="G149" s="5"/>
      <c r="H149" s="11"/>
      <c r="I149" s="80"/>
      <c r="O149" s="5"/>
      <c r="R149" s="134"/>
    </row>
    <row r="150" spans="2:18" ht="13.5" thickBot="1">
      <c r="B150" s="38">
        <f>B152</f>
        <v>4</v>
      </c>
      <c r="C150" s="38">
        <f aca="true" t="shared" si="8" ref="C150:D150">C152</f>
        <v>0</v>
      </c>
      <c r="D150" s="38">
        <f t="shared" si="8"/>
        <v>0</v>
      </c>
      <c r="E150" s="40"/>
      <c r="F150" s="173" t="s">
        <v>109</v>
      </c>
      <c r="G150" s="173"/>
      <c r="H150" s="173"/>
      <c r="I150" s="173"/>
      <c r="J150" s="173"/>
      <c r="K150" s="173"/>
      <c r="L150" s="173"/>
      <c r="M150" s="173"/>
      <c r="N150" s="173"/>
      <c r="O150" s="41" t="s">
        <v>94</v>
      </c>
      <c r="P150" s="177" t="s">
        <v>95</v>
      </c>
      <c r="Q150" s="177"/>
      <c r="R150" s="177"/>
    </row>
    <row r="151" ht="11.25" customHeight="1"/>
    <row r="152" spans="2:18" ht="16.5" customHeight="1">
      <c r="B152" s="42">
        <f>S154</f>
        <v>4</v>
      </c>
      <c r="C152" s="106">
        <f>O153-B152</f>
        <v>0</v>
      </c>
      <c r="D152" s="106"/>
      <c r="F152" s="127"/>
      <c r="G152" s="88" t="s">
        <v>30</v>
      </c>
      <c r="H152" s="107" t="s">
        <v>22</v>
      </c>
      <c r="I152" s="7"/>
      <c r="J152" s="172" t="s">
        <v>173</v>
      </c>
      <c r="K152" s="172"/>
      <c r="L152" s="172"/>
      <c r="M152" s="172"/>
      <c r="N152" s="172"/>
      <c r="O152" s="89">
        <v>2</v>
      </c>
      <c r="P152" s="176" t="s">
        <v>210</v>
      </c>
      <c r="Q152" s="176"/>
      <c r="R152" s="176"/>
    </row>
    <row r="153" spans="2:18" ht="16.5" customHeight="1">
      <c r="B153" s="57"/>
      <c r="C153" s="8"/>
      <c r="D153" s="8"/>
      <c r="F153" s="127" t="s">
        <v>203</v>
      </c>
      <c r="G153" s="45" t="s">
        <v>20</v>
      </c>
      <c r="H153" s="105" t="s">
        <v>0</v>
      </c>
      <c r="I153" s="7"/>
      <c r="J153" s="171" t="s">
        <v>173</v>
      </c>
      <c r="K153" s="169"/>
      <c r="L153" s="169"/>
      <c r="M153" s="169"/>
      <c r="N153" s="170"/>
      <c r="O153" s="56">
        <v>4</v>
      </c>
      <c r="P153" s="176" t="s">
        <v>210</v>
      </c>
      <c r="Q153" s="176"/>
      <c r="R153" s="176"/>
    </row>
    <row r="154" spans="2:19" ht="15.75" hidden="1">
      <c r="B154" s="57"/>
      <c r="C154" s="8"/>
      <c r="D154" s="8"/>
      <c r="F154" s="47"/>
      <c r="G154" s="48"/>
      <c r="H154" s="49"/>
      <c r="I154" s="7"/>
      <c r="J154" s="49"/>
      <c r="K154" s="49"/>
      <c r="L154" s="49"/>
      <c r="M154" s="49"/>
      <c r="N154" s="50" t="s">
        <v>68</v>
      </c>
      <c r="O154" s="52">
        <f>S154</f>
        <v>4</v>
      </c>
      <c r="S154" s="52">
        <f>IF(F153="x",4,IF(F152="x",2,0))</f>
        <v>4</v>
      </c>
    </row>
    <row r="155" spans="2:19" ht="11.25" customHeight="1">
      <c r="B155" s="57"/>
      <c r="C155" s="8"/>
      <c r="D155" s="8"/>
      <c r="F155" s="47"/>
      <c r="G155" s="48"/>
      <c r="H155" s="49"/>
      <c r="I155" s="7"/>
      <c r="J155" s="49"/>
      <c r="K155" s="49"/>
      <c r="L155" s="49"/>
      <c r="M155" s="49"/>
      <c r="N155" s="50"/>
      <c r="O155" s="58"/>
      <c r="S155" s="58"/>
    </row>
    <row r="156" spans="2:19" s="8" customFormat="1" ht="12.75" thickBot="1">
      <c r="B156" s="10" t="s">
        <v>33</v>
      </c>
      <c r="C156" s="7" t="s">
        <v>8</v>
      </c>
      <c r="D156" s="7" t="s">
        <v>9</v>
      </c>
      <c r="F156" s="58"/>
      <c r="G156" s="58"/>
      <c r="H156" s="59"/>
      <c r="I156" s="59"/>
      <c r="J156" s="59"/>
      <c r="K156" s="59"/>
      <c r="L156" s="59"/>
      <c r="M156" s="59"/>
      <c r="N156" s="59"/>
      <c r="O156" s="60"/>
      <c r="R156" s="133"/>
      <c r="S156" s="58"/>
    </row>
    <row r="157" spans="2:18" ht="13.5" thickBot="1">
      <c r="B157" s="38">
        <f>+B159+B161</f>
        <v>4</v>
      </c>
      <c r="C157" s="39">
        <f aca="true" t="shared" si="9" ref="C157">+C159+C161</f>
        <v>0</v>
      </c>
      <c r="D157" s="39">
        <f>+D159+D161</f>
        <v>0</v>
      </c>
      <c r="E157" s="40"/>
      <c r="F157" s="173" t="s">
        <v>110</v>
      </c>
      <c r="G157" s="173"/>
      <c r="H157" s="173"/>
      <c r="I157" s="173"/>
      <c r="J157" s="173"/>
      <c r="K157" s="173"/>
      <c r="L157" s="173"/>
      <c r="M157" s="173"/>
      <c r="N157" s="173"/>
      <c r="O157" s="41" t="s">
        <v>94</v>
      </c>
      <c r="P157" s="177" t="s">
        <v>95</v>
      </c>
      <c r="Q157" s="177"/>
      <c r="R157" s="177"/>
    </row>
    <row r="158" ht="11.25" customHeight="1">
      <c r="I158" s="7"/>
    </row>
    <row r="159" spans="2:18" ht="16.5" customHeight="1">
      <c r="B159" s="42">
        <f>S160</f>
        <v>2</v>
      </c>
      <c r="C159" s="106">
        <f>O159-B159</f>
        <v>0</v>
      </c>
      <c r="D159" s="106"/>
      <c r="F159" s="127" t="s">
        <v>203</v>
      </c>
      <c r="G159" s="88" t="s">
        <v>30</v>
      </c>
      <c r="H159" s="107" t="s">
        <v>205</v>
      </c>
      <c r="I159" s="7" t="s">
        <v>49</v>
      </c>
      <c r="J159" s="172" t="s">
        <v>174</v>
      </c>
      <c r="K159" s="172"/>
      <c r="L159" s="172"/>
      <c r="M159" s="172"/>
      <c r="N159" s="172"/>
      <c r="O159" s="89">
        <v>2</v>
      </c>
      <c r="P159" s="176" t="s">
        <v>210</v>
      </c>
      <c r="Q159" s="176"/>
      <c r="R159" s="176"/>
    </row>
    <row r="160" spans="2:19" s="8" customFormat="1" ht="11.25" customHeight="1">
      <c r="B160" s="57"/>
      <c r="F160" s="58"/>
      <c r="G160" s="58"/>
      <c r="H160" s="59"/>
      <c r="I160" s="7"/>
      <c r="J160" s="59"/>
      <c r="K160" s="59"/>
      <c r="L160" s="59"/>
      <c r="M160" s="59"/>
      <c r="N160" s="59"/>
      <c r="O160" s="60"/>
      <c r="R160" s="133"/>
      <c r="S160" s="52">
        <f>IF(F159="x",2,)</f>
        <v>2</v>
      </c>
    </row>
    <row r="161" spans="2:18" ht="16.5" customHeight="1">
      <c r="B161" s="42">
        <f>S162</f>
        <v>2</v>
      </c>
      <c r="C161" s="106">
        <f>O161-B161</f>
        <v>0</v>
      </c>
      <c r="D161" s="106"/>
      <c r="F161" s="127" t="s">
        <v>203</v>
      </c>
      <c r="G161" s="88" t="s">
        <v>24</v>
      </c>
      <c r="H161" s="107" t="s">
        <v>205</v>
      </c>
      <c r="I161" s="7" t="s">
        <v>49</v>
      </c>
      <c r="J161" s="172" t="s">
        <v>175</v>
      </c>
      <c r="K161" s="172"/>
      <c r="L161" s="172"/>
      <c r="M161" s="172"/>
      <c r="N161" s="172"/>
      <c r="O161" s="89">
        <v>2</v>
      </c>
      <c r="P161" s="176" t="s">
        <v>210</v>
      </c>
      <c r="Q161" s="176"/>
      <c r="R161" s="176"/>
    </row>
    <row r="162" spans="2:19" ht="15.75" hidden="1">
      <c r="B162" s="46"/>
      <c r="C162" s="17"/>
      <c r="D162" s="17"/>
      <c r="F162" s="47"/>
      <c r="G162" s="48"/>
      <c r="H162" s="49"/>
      <c r="I162" s="7"/>
      <c r="J162" s="49"/>
      <c r="K162" s="49"/>
      <c r="L162" s="49"/>
      <c r="M162" s="49"/>
      <c r="N162" s="50" t="s">
        <v>69</v>
      </c>
      <c r="O162" s="52">
        <f>SUM(S160,S162)</f>
        <v>4</v>
      </c>
      <c r="S162" s="52">
        <f>IF(F161="x",2,)</f>
        <v>2</v>
      </c>
    </row>
    <row r="163" spans="2:19" ht="11.25" customHeight="1">
      <c r="B163" s="46"/>
      <c r="C163" s="17"/>
      <c r="D163" s="17"/>
      <c r="F163" s="47"/>
      <c r="G163" s="48"/>
      <c r="H163" s="49"/>
      <c r="I163" s="7"/>
      <c r="J163" s="49"/>
      <c r="K163" s="49"/>
      <c r="L163" s="49"/>
      <c r="M163" s="49"/>
      <c r="N163" s="50"/>
      <c r="O163" s="58"/>
      <c r="S163" s="58"/>
    </row>
    <row r="164" spans="2:4" ht="12.75" thickBot="1">
      <c r="B164" s="10" t="s">
        <v>33</v>
      </c>
      <c r="C164" s="7" t="s">
        <v>8</v>
      </c>
      <c r="D164" s="7" t="s">
        <v>9</v>
      </c>
    </row>
    <row r="165" spans="2:18" ht="13.5" thickBot="1">
      <c r="B165" s="38">
        <f>+B167+B170+B173+B175+B177+B179</f>
        <v>3</v>
      </c>
      <c r="C165" s="38">
        <f aca="true" t="shared" si="10" ref="C165:D165">+C167+C170+C173+C175+C177+C179</f>
        <v>9</v>
      </c>
      <c r="D165" s="38">
        <f t="shared" si="10"/>
        <v>0</v>
      </c>
      <c r="E165" s="40"/>
      <c r="F165" s="182" t="s">
        <v>176</v>
      </c>
      <c r="G165" s="173"/>
      <c r="H165" s="173"/>
      <c r="I165" s="173"/>
      <c r="J165" s="173"/>
      <c r="K165" s="173"/>
      <c r="L165" s="173"/>
      <c r="M165" s="173"/>
      <c r="N165" s="173"/>
      <c r="O165" s="41" t="s">
        <v>94</v>
      </c>
      <c r="P165" s="177"/>
      <c r="Q165" s="177"/>
      <c r="R165" s="177"/>
    </row>
    <row r="166" ht="15.75">
      <c r="I166" s="7"/>
    </row>
    <row r="167" spans="2:18" ht="16.5" customHeight="1">
      <c r="B167" s="42">
        <f>S169</f>
        <v>0</v>
      </c>
      <c r="C167" s="106">
        <f>O168-B167</f>
        <v>3</v>
      </c>
      <c r="D167" s="106"/>
      <c r="F167" s="218"/>
      <c r="G167" s="45" t="s">
        <v>177</v>
      </c>
      <c r="H167" s="109" t="s">
        <v>196</v>
      </c>
      <c r="I167" s="7"/>
      <c r="J167" s="168" t="s">
        <v>187</v>
      </c>
      <c r="K167" s="168"/>
      <c r="L167" s="168"/>
      <c r="M167" s="168"/>
      <c r="N167" s="168"/>
      <c r="O167" s="56">
        <v>2</v>
      </c>
      <c r="P167" s="176" t="s">
        <v>209</v>
      </c>
      <c r="Q167" s="176"/>
      <c r="R167" s="176"/>
    </row>
    <row r="168" spans="2:18" ht="16.5" customHeight="1">
      <c r="B168" s="57"/>
      <c r="C168" s="8"/>
      <c r="D168" s="8"/>
      <c r="F168" s="218"/>
      <c r="G168" s="45" t="s">
        <v>178</v>
      </c>
      <c r="H168" s="109" t="s">
        <v>196</v>
      </c>
      <c r="I168" s="7"/>
      <c r="J168" s="168" t="s">
        <v>188</v>
      </c>
      <c r="K168" s="168"/>
      <c r="L168" s="168"/>
      <c r="M168" s="168"/>
      <c r="N168" s="168"/>
      <c r="O168" s="56">
        <v>3</v>
      </c>
      <c r="P168" s="176" t="s">
        <v>209</v>
      </c>
      <c r="Q168" s="176"/>
      <c r="R168" s="176"/>
    </row>
    <row r="169" spans="2:19" s="8" customFormat="1" ht="11.25" customHeight="1">
      <c r="B169" s="57"/>
      <c r="F169" s="58"/>
      <c r="G169" s="58"/>
      <c r="H169" s="59"/>
      <c r="I169" s="7"/>
      <c r="J169" s="59"/>
      <c r="K169" s="59"/>
      <c r="L169" s="59"/>
      <c r="M169" s="59"/>
      <c r="N169" s="59"/>
      <c r="O169" s="60"/>
      <c r="R169" s="133"/>
      <c r="S169" s="52">
        <f>IF(F168="x",3,IF(F167="x",2,0))</f>
        <v>0</v>
      </c>
    </row>
    <row r="170" spans="2:18" ht="16.5" customHeight="1">
      <c r="B170" s="42">
        <f>S172</f>
        <v>3</v>
      </c>
      <c r="C170" s="106">
        <f>O171-B170</f>
        <v>0</v>
      </c>
      <c r="D170" s="106"/>
      <c r="F170" s="127" t="s">
        <v>203</v>
      </c>
      <c r="G170" s="45" t="s">
        <v>179</v>
      </c>
      <c r="H170" s="109" t="s">
        <v>197</v>
      </c>
      <c r="I170" s="7"/>
      <c r="J170" s="168" t="s">
        <v>189</v>
      </c>
      <c r="K170" s="168"/>
      <c r="L170" s="168"/>
      <c r="M170" s="168"/>
      <c r="N170" s="168"/>
      <c r="O170" s="56">
        <v>2</v>
      </c>
      <c r="P170" s="176" t="s">
        <v>210</v>
      </c>
      <c r="Q170" s="176"/>
      <c r="R170" s="176"/>
    </row>
    <row r="171" spans="2:18" ht="16.5" customHeight="1">
      <c r="B171" s="57"/>
      <c r="C171" s="8"/>
      <c r="D171" s="8"/>
      <c r="F171" s="127" t="s">
        <v>203</v>
      </c>
      <c r="G171" s="45" t="s">
        <v>180</v>
      </c>
      <c r="H171" s="109" t="s">
        <v>197</v>
      </c>
      <c r="I171" s="7"/>
      <c r="J171" s="168" t="s">
        <v>190</v>
      </c>
      <c r="K171" s="168"/>
      <c r="L171" s="168"/>
      <c r="M171" s="168"/>
      <c r="N171" s="168"/>
      <c r="O171" s="56">
        <v>3</v>
      </c>
      <c r="P171" s="176" t="s">
        <v>210</v>
      </c>
      <c r="Q171" s="176"/>
      <c r="R171" s="176"/>
    </row>
    <row r="172" spans="2:19" s="8" customFormat="1" ht="11.25" customHeight="1">
      <c r="B172" s="57"/>
      <c r="F172" s="58"/>
      <c r="G172" s="58"/>
      <c r="H172" s="59"/>
      <c r="I172" s="7"/>
      <c r="J172" s="59"/>
      <c r="K172" s="59"/>
      <c r="L172" s="59"/>
      <c r="M172" s="59"/>
      <c r="N172" s="59"/>
      <c r="O172" s="60"/>
      <c r="R172" s="133"/>
      <c r="S172" s="52">
        <f>IF(F171="x",3,IF(F170="x",2,0))</f>
        <v>3</v>
      </c>
    </row>
    <row r="173" spans="2:18" ht="17.25" customHeight="1">
      <c r="B173" s="42">
        <f>S174</f>
        <v>0</v>
      </c>
      <c r="C173" s="106">
        <f>O173-B173</f>
        <v>1</v>
      </c>
      <c r="D173" s="106"/>
      <c r="F173" s="218"/>
      <c r="G173" s="45" t="s">
        <v>181</v>
      </c>
      <c r="H173" s="109" t="s">
        <v>198</v>
      </c>
      <c r="I173" s="7"/>
      <c r="J173" s="168" t="s">
        <v>191</v>
      </c>
      <c r="K173" s="168"/>
      <c r="L173" s="168"/>
      <c r="M173" s="168"/>
      <c r="N173" s="168"/>
      <c r="O173" s="56">
        <v>1</v>
      </c>
      <c r="P173" s="176" t="s">
        <v>209</v>
      </c>
      <c r="Q173" s="176"/>
      <c r="R173" s="176"/>
    </row>
    <row r="174" spans="2:19" s="8" customFormat="1" ht="11.25" customHeight="1">
      <c r="B174" s="57"/>
      <c r="F174" s="58"/>
      <c r="G174" s="58"/>
      <c r="H174" s="59"/>
      <c r="I174" s="7"/>
      <c r="J174" s="59"/>
      <c r="K174" s="59"/>
      <c r="L174" s="59"/>
      <c r="M174" s="59"/>
      <c r="N174" s="59"/>
      <c r="O174" s="60"/>
      <c r="R174" s="133"/>
      <c r="S174" s="52">
        <f>IF(F173="x",1,)</f>
        <v>0</v>
      </c>
    </row>
    <row r="175" spans="2:18" ht="17.25" customHeight="1">
      <c r="B175" s="42">
        <f>S176</f>
        <v>0</v>
      </c>
      <c r="C175" s="106">
        <f>O175-B175</f>
        <v>1</v>
      </c>
      <c r="D175" s="106"/>
      <c r="F175" s="218"/>
      <c r="G175" s="45" t="s">
        <v>182</v>
      </c>
      <c r="H175" s="109" t="s">
        <v>198</v>
      </c>
      <c r="I175" s="7"/>
      <c r="J175" s="168" t="s">
        <v>192</v>
      </c>
      <c r="K175" s="168"/>
      <c r="L175" s="168"/>
      <c r="M175" s="168"/>
      <c r="N175" s="168"/>
      <c r="O175" s="56">
        <v>1</v>
      </c>
      <c r="P175" s="176" t="s">
        <v>209</v>
      </c>
      <c r="Q175" s="176"/>
      <c r="R175" s="176"/>
    </row>
    <row r="176" spans="2:19" s="8" customFormat="1" ht="11.25" customHeight="1">
      <c r="B176" s="57"/>
      <c r="F176" s="58"/>
      <c r="G176" s="58"/>
      <c r="H176" s="59"/>
      <c r="I176" s="7"/>
      <c r="J176" s="59"/>
      <c r="K176" s="59"/>
      <c r="L176" s="59"/>
      <c r="M176" s="59"/>
      <c r="N176" s="59"/>
      <c r="O176" s="60"/>
      <c r="R176" s="133"/>
      <c r="S176" s="52">
        <f>IF(F175="x",1,)</f>
        <v>0</v>
      </c>
    </row>
    <row r="177" spans="2:18" ht="17.25" customHeight="1">
      <c r="B177" s="42">
        <f>S178</f>
        <v>0</v>
      </c>
      <c r="C177" s="106">
        <f>O177-B177</f>
        <v>2</v>
      </c>
      <c r="D177" s="106"/>
      <c r="F177" s="218"/>
      <c r="G177" s="45" t="s">
        <v>183</v>
      </c>
      <c r="H177" s="109" t="s">
        <v>198</v>
      </c>
      <c r="I177" s="7"/>
      <c r="J177" s="168" t="s">
        <v>193</v>
      </c>
      <c r="K177" s="168"/>
      <c r="L177" s="168"/>
      <c r="M177" s="168"/>
      <c r="N177" s="168"/>
      <c r="O177" s="56">
        <v>2</v>
      </c>
      <c r="P177" s="176" t="s">
        <v>209</v>
      </c>
      <c r="Q177" s="176"/>
      <c r="R177" s="176"/>
    </row>
    <row r="178" spans="2:19" s="8" customFormat="1" ht="11.25" customHeight="1">
      <c r="B178" s="57"/>
      <c r="F178" s="58"/>
      <c r="G178" s="58"/>
      <c r="H178" s="59"/>
      <c r="I178" s="7"/>
      <c r="J178" s="59"/>
      <c r="K178" s="59"/>
      <c r="L178" s="59"/>
      <c r="M178" s="59"/>
      <c r="N178" s="59"/>
      <c r="O178" s="60"/>
      <c r="R178" s="133"/>
      <c r="S178" s="52">
        <f>IF(F177="x",2,)</f>
        <v>0</v>
      </c>
    </row>
    <row r="179" spans="2:18" ht="17.25" customHeight="1">
      <c r="B179" s="42">
        <f>S180</f>
        <v>0</v>
      </c>
      <c r="C179" s="106">
        <f>O179-B179</f>
        <v>2</v>
      </c>
      <c r="D179" s="106"/>
      <c r="F179" s="218"/>
      <c r="G179" s="45" t="s">
        <v>184</v>
      </c>
      <c r="H179" s="109" t="s">
        <v>198</v>
      </c>
      <c r="I179" s="7"/>
      <c r="J179" s="168" t="s">
        <v>194</v>
      </c>
      <c r="K179" s="168"/>
      <c r="L179" s="168"/>
      <c r="M179" s="168"/>
      <c r="N179" s="168"/>
      <c r="O179" s="56">
        <v>2</v>
      </c>
      <c r="P179" s="176" t="s">
        <v>209</v>
      </c>
      <c r="Q179" s="176"/>
      <c r="R179" s="176"/>
    </row>
    <row r="180" spans="2:19" ht="15.75" hidden="1">
      <c r="B180" s="46"/>
      <c r="C180" s="17"/>
      <c r="D180" s="17"/>
      <c r="F180" s="47"/>
      <c r="G180" s="48"/>
      <c r="H180" s="49"/>
      <c r="I180" s="50"/>
      <c r="J180" s="49"/>
      <c r="K180" s="49"/>
      <c r="L180" s="49"/>
      <c r="M180" s="49"/>
      <c r="N180" s="50" t="s">
        <v>185</v>
      </c>
      <c r="O180" s="52">
        <f>SUM(S169,S172,S174,S176,S178,S180)</f>
        <v>3</v>
      </c>
      <c r="S180" s="52">
        <f>IF(F179="x",2,)</f>
        <v>0</v>
      </c>
    </row>
    <row r="181" spans="2:19" ht="15.75">
      <c r="B181" s="46"/>
      <c r="C181" s="17"/>
      <c r="D181" s="17"/>
      <c r="F181" s="47"/>
      <c r="G181" s="48"/>
      <c r="H181" s="49"/>
      <c r="I181" s="50"/>
      <c r="J181" s="49"/>
      <c r="K181" s="49"/>
      <c r="L181" s="49"/>
      <c r="M181" s="49"/>
      <c r="N181" s="50"/>
      <c r="O181" s="58"/>
      <c r="S181" s="58"/>
    </row>
    <row r="182" spans="2:15" ht="15.75" customHeight="1">
      <c r="B182" s="44"/>
      <c r="C182" s="17"/>
      <c r="D182" s="17"/>
      <c r="L182" s="161" t="s">
        <v>111</v>
      </c>
      <c r="M182" s="161"/>
      <c r="N182" s="161"/>
      <c r="O182" s="72">
        <f>SUM(B131,B150,B157,B165)</f>
        <v>15</v>
      </c>
    </row>
    <row r="183" spans="2:4" ht="15.75" hidden="1">
      <c r="B183" s="10" t="s">
        <v>33</v>
      </c>
      <c r="C183" s="7" t="s">
        <v>8</v>
      </c>
      <c r="D183" s="7" t="s">
        <v>9</v>
      </c>
    </row>
    <row r="184" ht="15.75" hidden="1"/>
    <row r="185" spans="2:18" ht="18.75" hidden="1" thickBot="1">
      <c r="B185" s="91">
        <f>+B187+B191+B201+B205+B209</f>
        <v>0</v>
      </c>
      <c r="C185" s="92">
        <f>+C187+C191+C201+C205+C209</f>
        <v>0</v>
      </c>
      <c r="D185" s="92">
        <f>+D187+D191+D201+D205+D209</f>
        <v>0</v>
      </c>
      <c r="E185" s="93"/>
      <c r="F185" s="181" t="s">
        <v>121</v>
      </c>
      <c r="G185" s="181"/>
      <c r="H185" s="181"/>
      <c r="I185" s="181"/>
      <c r="J185" s="181"/>
      <c r="K185" s="181"/>
      <c r="L185" s="181"/>
      <c r="M185" s="181"/>
      <c r="N185" s="181"/>
      <c r="O185" s="181"/>
      <c r="P185" s="181"/>
      <c r="Q185" s="181"/>
      <c r="R185" s="181"/>
    </row>
    <row r="186" spans="2:18" s="85" customFormat="1" ht="15.75" hidden="1">
      <c r="B186" s="94"/>
      <c r="C186" s="95"/>
      <c r="D186" s="95"/>
      <c r="E186" s="84"/>
      <c r="H186" s="86"/>
      <c r="I186" s="87"/>
      <c r="R186" s="135"/>
    </row>
    <row r="187" spans="2:18" ht="13.5" hidden="1" thickBot="1">
      <c r="B187" s="38">
        <f>+B188</f>
        <v>0</v>
      </c>
      <c r="C187" s="39">
        <f aca="true" t="shared" si="11" ref="C187:D187">+C188</f>
        <v>0</v>
      </c>
      <c r="D187" s="39">
        <f t="shared" si="11"/>
        <v>0</v>
      </c>
      <c r="E187" s="40"/>
      <c r="F187" s="173" t="s">
        <v>113</v>
      </c>
      <c r="G187" s="173"/>
      <c r="H187" s="173"/>
      <c r="I187" s="173"/>
      <c r="J187" s="173"/>
      <c r="K187" s="173"/>
      <c r="L187" s="173"/>
      <c r="M187" s="173"/>
      <c r="N187" s="173"/>
      <c r="O187" s="41" t="s">
        <v>94</v>
      </c>
      <c r="P187" s="177" t="s">
        <v>95</v>
      </c>
      <c r="Q187" s="177"/>
      <c r="R187" s="177"/>
    </row>
    <row r="188" spans="2:18" ht="15.75" hidden="1">
      <c r="B188" s="42"/>
      <c r="C188" s="106"/>
      <c r="D188" s="106"/>
      <c r="F188" s="54"/>
      <c r="G188" s="45" t="s">
        <v>30</v>
      </c>
      <c r="H188" s="105" t="s">
        <v>0</v>
      </c>
      <c r="I188" s="96"/>
      <c r="J188" s="171" t="s">
        <v>1</v>
      </c>
      <c r="K188" s="169"/>
      <c r="L188" s="169"/>
      <c r="M188" s="169"/>
      <c r="N188" s="170"/>
      <c r="O188" s="56">
        <v>2</v>
      </c>
      <c r="P188" s="176"/>
      <c r="Q188" s="176"/>
      <c r="R188" s="176"/>
    </row>
    <row r="189" spans="2:19" ht="15.75" hidden="1">
      <c r="B189" s="46"/>
      <c r="C189" s="17"/>
      <c r="D189" s="17"/>
      <c r="F189" s="47"/>
      <c r="G189" s="48"/>
      <c r="H189" s="49"/>
      <c r="I189" s="50"/>
      <c r="J189" s="49"/>
      <c r="K189" s="49"/>
      <c r="L189" s="49"/>
      <c r="M189" s="49"/>
      <c r="N189" s="50" t="s">
        <v>70</v>
      </c>
      <c r="O189" s="52">
        <f>SUM(S189)</f>
        <v>0</v>
      </c>
      <c r="S189" s="52">
        <f>IF(F188="x",2,0)</f>
        <v>0</v>
      </c>
    </row>
    <row r="190" spans="2:15" ht="15.75" hidden="1">
      <c r="B190" s="10" t="s">
        <v>33</v>
      </c>
      <c r="C190" s="7" t="s">
        <v>8</v>
      </c>
      <c r="D190" s="7" t="s">
        <v>9</v>
      </c>
      <c r="F190" s="17"/>
      <c r="G190" s="17"/>
      <c r="H190" s="22"/>
      <c r="J190" s="17"/>
      <c r="K190" s="17"/>
      <c r="L190" s="17"/>
      <c r="M190" s="17"/>
      <c r="N190" s="17"/>
      <c r="O190" s="26"/>
    </row>
    <row r="191" spans="2:18" ht="13.5" hidden="1" thickBot="1">
      <c r="B191" s="38">
        <f>+B192+B195</f>
        <v>0</v>
      </c>
      <c r="C191" s="39">
        <f aca="true" t="shared" si="12" ref="C191:D191">+C192+C195</f>
        <v>0</v>
      </c>
      <c r="D191" s="39">
        <f t="shared" si="12"/>
        <v>0</v>
      </c>
      <c r="F191" s="173" t="s">
        <v>114</v>
      </c>
      <c r="G191" s="173"/>
      <c r="H191" s="173"/>
      <c r="I191" s="173"/>
      <c r="J191" s="173"/>
      <c r="K191" s="173"/>
      <c r="L191" s="173"/>
      <c r="M191" s="173"/>
      <c r="N191" s="173"/>
      <c r="O191" s="41" t="s">
        <v>94</v>
      </c>
      <c r="P191" s="177" t="s">
        <v>95</v>
      </c>
      <c r="Q191" s="177"/>
      <c r="R191" s="177"/>
    </row>
    <row r="192" spans="2:18" ht="15.75" hidden="1">
      <c r="B192" s="42"/>
      <c r="C192" s="106"/>
      <c r="D192" s="106"/>
      <c r="F192" s="54"/>
      <c r="G192" s="45" t="s">
        <v>30</v>
      </c>
      <c r="H192" s="105" t="s">
        <v>0</v>
      </c>
      <c r="I192" s="96"/>
      <c r="J192" s="168" t="s">
        <v>17</v>
      </c>
      <c r="K192" s="168"/>
      <c r="L192" s="168"/>
      <c r="M192" s="168"/>
      <c r="N192" s="168"/>
      <c r="O192" s="56">
        <v>2</v>
      </c>
      <c r="P192" s="176"/>
      <c r="Q192" s="176"/>
      <c r="R192" s="176"/>
    </row>
    <row r="193" spans="2:18" ht="15.75" hidden="1">
      <c r="B193" s="46"/>
      <c r="C193" s="17"/>
      <c r="D193" s="17"/>
      <c r="F193" s="54"/>
      <c r="G193" s="45" t="s">
        <v>20</v>
      </c>
      <c r="H193" s="105" t="s">
        <v>0</v>
      </c>
      <c r="I193" s="96"/>
      <c r="J193" s="168" t="s">
        <v>18</v>
      </c>
      <c r="K193" s="168"/>
      <c r="L193" s="168"/>
      <c r="M193" s="168"/>
      <c r="N193" s="168"/>
      <c r="O193" s="56">
        <v>3</v>
      </c>
      <c r="P193" s="176"/>
      <c r="Q193" s="176"/>
      <c r="R193" s="176"/>
    </row>
    <row r="194" spans="2:19" s="47" customFormat="1" ht="15.75" hidden="1">
      <c r="B194" s="78"/>
      <c r="C194" s="79"/>
      <c r="D194" s="79"/>
      <c r="E194" s="80"/>
      <c r="F194" s="5"/>
      <c r="G194" s="5"/>
      <c r="H194" s="11"/>
      <c r="I194" s="80"/>
      <c r="J194" s="11"/>
      <c r="K194" s="11"/>
      <c r="L194" s="11"/>
      <c r="M194" s="11"/>
      <c r="N194" s="11"/>
      <c r="O194" s="5"/>
      <c r="P194" s="79"/>
      <c r="Q194" s="79"/>
      <c r="R194" s="136"/>
      <c r="S194" s="52">
        <f>IF(F193="x",3,IF(F192="x",2,0))</f>
        <v>0</v>
      </c>
    </row>
    <row r="195" spans="2:18" ht="15.75" hidden="1">
      <c r="B195" s="42"/>
      <c r="C195" s="106"/>
      <c r="D195" s="106"/>
      <c r="F195" s="54"/>
      <c r="G195" s="45" t="s">
        <v>24</v>
      </c>
      <c r="H195" s="105" t="s">
        <v>0</v>
      </c>
      <c r="I195" s="96"/>
      <c r="J195" s="168" t="s">
        <v>104</v>
      </c>
      <c r="K195" s="168"/>
      <c r="L195" s="168"/>
      <c r="M195" s="168"/>
      <c r="N195" s="168"/>
      <c r="O195" s="56">
        <v>1</v>
      </c>
      <c r="P195" s="176"/>
      <c r="Q195" s="176"/>
      <c r="R195" s="176"/>
    </row>
    <row r="196" spans="2:18" ht="15.75" hidden="1">
      <c r="B196" s="46"/>
      <c r="C196" s="17"/>
      <c r="D196" s="17"/>
      <c r="F196" s="54"/>
      <c r="G196" s="45" t="s">
        <v>21</v>
      </c>
      <c r="H196" s="105" t="s">
        <v>0</v>
      </c>
      <c r="I196" s="96"/>
      <c r="J196" s="168" t="s">
        <v>105</v>
      </c>
      <c r="K196" s="168"/>
      <c r="L196" s="168"/>
      <c r="M196" s="168"/>
      <c r="N196" s="168"/>
      <c r="O196" s="56">
        <v>2</v>
      </c>
      <c r="P196" s="176"/>
      <c r="Q196" s="179"/>
      <c r="R196" s="180"/>
    </row>
    <row r="197" spans="2:18" ht="15.75" hidden="1">
      <c r="B197" s="46"/>
      <c r="C197" s="17"/>
      <c r="D197" s="17"/>
      <c r="F197" s="54"/>
      <c r="G197" s="45" t="s">
        <v>38</v>
      </c>
      <c r="H197" s="105" t="s">
        <v>0</v>
      </c>
      <c r="I197" s="96"/>
      <c r="J197" s="168" t="s">
        <v>106</v>
      </c>
      <c r="K197" s="168"/>
      <c r="L197" s="168"/>
      <c r="M197" s="168"/>
      <c r="N197" s="168"/>
      <c r="O197" s="56">
        <v>3</v>
      </c>
      <c r="P197" s="176"/>
      <c r="Q197" s="179"/>
      <c r="R197" s="180"/>
    </row>
    <row r="198" spans="2:18" ht="15.75" hidden="1">
      <c r="B198" s="46"/>
      <c r="C198" s="17"/>
      <c r="D198" s="17"/>
      <c r="F198" s="54"/>
      <c r="G198" s="45" t="s">
        <v>59</v>
      </c>
      <c r="H198" s="105" t="s">
        <v>0</v>
      </c>
      <c r="I198" s="96"/>
      <c r="J198" s="168" t="s">
        <v>107</v>
      </c>
      <c r="K198" s="168"/>
      <c r="L198" s="168"/>
      <c r="M198" s="168"/>
      <c r="N198" s="168"/>
      <c r="O198" s="56">
        <v>4</v>
      </c>
      <c r="P198" s="176"/>
      <c r="Q198" s="179"/>
      <c r="R198" s="180"/>
    </row>
    <row r="199" spans="2:19" ht="15.75" hidden="1">
      <c r="B199" s="46"/>
      <c r="C199" s="17"/>
      <c r="D199" s="17"/>
      <c r="F199" s="47"/>
      <c r="G199" s="48"/>
      <c r="H199" s="49"/>
      <c r="I199" s="50"/>
      <c r="J199" s="49"/>
      <c r="K199" s="49"/>
      <c r="L199" s="49"/>
      <c r="M199" s="49"/>
      <c r="N199" s="50" t="s">
        <v>71</v>
      </c>
      <c r="O199" s="52">
        <f>SUM(S199,S194)</f>
        <v>0</v>
      </c>
      <c r="S199" s="52">
        <f>IF(F198="x",4,IF(F197="x",3,IF(F196="x",2,IF(F195="x",1,0))))</f>
        <v>0</v>
      </c>
    </row>
    <row r="200" spans="2:18" s="47" customFormat="1" ht="15.75" hidden="1">
      <c r="B200" s="78"/>
      <c r="C200" s="79"/>
      <c r="D200" s="79"/>
      <c r="E200" s="80"/>
      <c r="F200" s="9"/>
      <c r="G200" s="9"/>
      <c r="H200" s="13"/>
      <c r="I200" s="80"/>
      <c r="J200" s="79"/>
      <c r="K200" s="79"/>
      <c r="L200" s="79"/>
      <c r="M200" s="79"/>
      <c r="N200" s="79"/>
      <c r="O200" s="9"/>
      <c r="R200" s="134"/>
    </row>
    <row r="201" spans="2:18" ht="13.5" hidden="1" thickBot="1">
      <c r="B201" s="38">
        <f>+B202</f>
        <v>0</v>
      </c>
      <c r="C201" s="39">
        <f aca="true" t="shared" si="13" ref="C201:D201">+C202</f>
        <v>0</v>
      </c>
      <c r="D201" s="39">
        <f t="shared" si="13"/>
        <v>0</v>
      </c>
      <c r="F201" s="173" t="s">
        <v>115</v>
      </c>
      <c r="G201" s="173"/>
      <c r="H201" s="173"/>
      <c r="I201" s="173"/>
      <c r="J201" s="173"/>
      <c r="K201" s="173"/>
      <c r="L201" s="173"/>
      <c r="M201" s="173"/>
      <c r="N201" s="173"/>
      <c r="O201" s="41" t="s">
        <v>94</v>
      </c>
      <c r="P201" s="177" t="s">
        <v>95</v>
      </c>
      <c r="Q201" s="177"/>
      <c r="R201" s="177"/>
    </row>
    <row r="202" spans="2:18" ht="15.75" hidden="1">
      <c r="B202" s="42"/>
      <c r="C202" s="106"/>
      <c r="D202" s="106"/>
      <c r="F202" s="54"/>
      <c r="G202" s="45" t="s">
        <v>30</v>
      </c>
      <c r="H202" s="105" t="s">
        <v>0</v>
      </c>
      <c r="I202" s="96"/>
      <c r="J202" s="168" t="s">
        <v>2</v>
      </c>
      <c r="K202" s="169"/>
      <c r="L202" s="169"/>
      <c r="M202" s="169"/>
      <c r="N202" s="170"/>
      <c r="O202" s="56">
        <v>1</v>
      </c>
      <c r="P202" s="178"/>
      <c r="Q202" s="179"/>
      <c r="R202" s="180"/>
    </row>
    <row r="203" spans="2:19" ht="15.75" hidden="1">
      <c r="B203" s="46"/>
      <c r="C203" s="17"/>
      <c r="D203" s="17"/>
      <c r="F203" s="47"/>
      <c r="G203" s="48"/>
      <c r="H203" s="49"/>
      <c r="I203" s="50"/>
      <c r="J203" s="49"/>
      <c r="K203" s="49"/>
      <c r="L203" s="49"/>
      <c r="M203" s="49"/>
      <c r="N203" s="67" t="s">
        <v>72</v>
      </c>
      <c r="O203" s="52">
        <f>SUM(S203)</f>
        <v>0</v>
      </c>
      <c r="S203" s="52">
        <f>IF(F202="x",1,0)</f>
        <v>0</v>
      </c>
    </row>
    <row r="204" spans="2:18" s="47" customFormat="1" ht="15.75" hidden="1">
      <c r="B204" s="78"/>
      <c r="C204" s="79"/>
      <c r="D204" s="79"/>
      <c r="E204" s="80"/>
      <c r="F204" s="9"/>
      <c r="G204" s="9"/>
      <c r="H204" s="13"/>
      <c r="I204" s="80"/>
      <c r="J204" s="79"/>
      <c r="K204" s="79"/>
      <c r="L204" s="79"/>
      <c r="M204" s="79"/>
      <c r="N204" s="79"/>
      <c r="O204" s="9"/>
      <c r="R204" s="134"/>
    </row>
    <row r="205" spans="2:18" ht="13.5" hidden="1" thickBot="1">
      <c r="B205" s="38">
        <f>+B206</f>
        <v>0</v>
      </c>
      <c r="C205" s="39">
        <f aca="true" t="shared" si="14" ref="C205:D205">+C206</f>
        <v>0</v>
      </c>
      <c r="D205" s="39">
        <f t="shared" si="14"/>
        <v>0</v>
      </c>
      <c r="F205" s="173" t="s">
        <v>116</v>
      </c>
      <c r="G205" s="173"/>
      <c r="H205" s="173"/>
      <c r="I205" s="173"/>
      <c r="J205" s="173"/>
      <c r="K205" s="173"/>
      <c r="L205" s="173"/>
      <c r="M205" s="173"/>
      <c r="N205" s="173"/>
      <c r="O205" s="41" t="s">
        <v>94</v>
      </c>
      <c r="P205" s="177" t="s">
        <v>95</v>
      </c>
      <c r="Q205" s="177"/>
      <c r="R205" s="177"/>
    </row>
    <row r="206" spans="2:18" ht="15.75" hidden="1">
      <c r="B206" s="42"/>
      <c r="C206" s="106"/>
      <c r="D206" s="106"/>
      <c r="F206" s="54"/>
      <c r="G206" s="45" t="s">
        <v>30</v>
      </c>
      <c r="H206" s="105" t="s">
        <v>0</v>
      </c>
      <c r="I206" s="96"/>
      <c r="J206" s="168" t="s">
        <v>3</v>
      </c>
      <c r="K206" s="168"/>
      <c r="L206" s="168"/>
      <c r="M206" s="168"/>
      <c r="N206" s="168"/>
      <c r="O206" s="56">
        <v>2</v>
      </c>
      <c r="P206" s="176"/>
      <c r="Q206" s="176"/>
      <c r="R206" s="176"/>
    </row>
    <row r="207" spans="2:19" ht="15.75" hidden="1">
      <c r="B207" s="46"/>
      <c r="C207" s="17"/>
      <c r="D207" s="17"/>
      <c r="F207" s="47"/>
      <c r="G207" s="48"/>
      <c r="H207" s="49"/>
      <c r="I207" s="50"/>
      <c r="J207" s="49"/>
      <c r="K207" s="49"/>
      <c r="L207" s="49"/>
      <c r="M207" s="49"/>
      <c r="N207" s="50" t="s">
        <v>73</v>
      </c>
      <c r="O207" s="52">
        <f>SUM(S207)</f>
        <v>0</v>
      </c>
      <c r="S207" s="52">
        <f>IF(F206="x",2,0)</f>
        <v>0</v>
      </c>
    </row>
    <row r="208" spans="2:18" s="47" customFormat="1" ht="15.75" hidden="1">
      <c r="B208" s="78"/>
      <c r="C208" s="79"/>
      <c r="D208" s="79"/>
      <c r="E208" s="80"/>
      <c r="F208" s="9"/>
      <c r="G208" s="9"/>
      <c r="H208" s="13"/>
      <c r="I208" s="80"/>
      <c r="J208" s="79"/>
      <c r="K208" s="79"/>
      <c r="L208" s="79"/>
      <c r="M208" s="79"/>
      <c r="N208" s="79"/>
      <c r="O208" s="9"/>
      <c r="R208" s="134"/>
    </row>
    <row r="209" spans="2:18" ht="13.5" hidden="1" thickBot="1">
      <c r="B209" s="38">
        <f>+B210+B215+B219+B224+B229</f>
        <v>0</v>
      </c>
      <c r="C209" s="39">
        <f aca="true" t="shared" si="15" ref="C209:D209">+C210+C215+C219+C224+C229</f>
        <v>0</v>
      </c>
      <c r="D209" s="39">
        <f t="shared" si="15"/>
        <v>0</v>
      </c>
      <c r="F209" s="173" t="s">
        <v>117</v>
      </c>
      <c r="G209" s="173"/>
      <c r="H209" s="173"/>
      <c r="I209" s="173"/>
      <c r="J209" s="173"/>
      <c r="K209" s="173"/>
      <c r="L209" s="173"/>
      <c r="M209" s="173"/>
      <c r="N209" s="173"/>
      <c r="O209" s="41" t="s">
        <v>94</v>
      </c>
      <c r="P209" s="177" t="s">
        <v>95</v>
      </c>
      <c r="Q209" s="177"/>
      <c r="R209" s="177"/>
    </row>
    <row r="210" spans="2:18" ht="15.75" hidden="1">
      <c r="B210" s="42"/>
      <c r="C210" s="106"/>
      <c r="D210" s="106"/>
      <c r="F210" s="54"/>
      <c r="G210" s="45" t="s">
        <v>30</v>
      </c>
      <c r="H210" s="105" t="s">
        <v>0</v>
      </c>
      <c r="I210" s="96"/>
      <c r="J210" s="168" t="s">
        <v>75</v>
      </c>
      <c r="K210" s="168"/>
      <c r="L210" s="168"/>
      <c r="M210" s="168"/>
      <c r="N210" s="168"/>
      <c r="O210" s="56">
        <v>0.5</v>
      </c>
      <c r="P210" s="176"/>
      <c r="Q210" s="176"/>
      <c r="R210" s="176"/>
    </row>
    <row r="211" spans="2:18" ht="15.75" hidden="1">
      <c r="B211" s="46"/>
      <c r="C211" s="17"/>
      <c r="D211" s="17"/>
      <c r="F211" s="54"/>
      <c r="G211" s="45" t="s">
        <v>20</v>
      </c>
      <c r="H211" s="105" t="s">
        <v>0</v>
      </c>
      <c r="I211" s="96"/>
      <c r="J211" s="168" t="s">
        <v>76</v>
      </c>
      <c r="K211" s="168"/>
      <c r="L211" s="168"/>
      <c r="M211" s="168"/>
      <c r="N211" s="168"/>
      <c r="O211" s="56">
        <v>1</v>
      </c>
      <c r="P211" s="176"/>
      <c r="Q211" s="176"/>
      <c r="R211" s="176"/>
    </row>
    <row r="212" spans="2:18" ht="15.75" hidden="1">
      <c r="B212" s="46"/>
      <c r="C212" s="17"/>
      <c r="D212" s="17"/>
      <c r="F212" s="54"/>
      <c r="G212" s="45" t="s">
        <v>19</v>
      </c>
      <c r="H212" s="105" t="s">
        <v>0</v>
      </c>
      <c r="I212" s="96"/>
      <c r="J212" s="168" t="s">
        <v>77</v>
      </c>
      <c r="K212" s="168"/>
      <c r="L212" s="168"/>
      <c r="M212" s="168"/>
      <c r="N212" s="168"/>
      <c r="O212" s="56">
        <v>1.5</v>
      </c>
      <c r="P212" s="176"/>
      <c r="Q212" s="176"/>
      <c r="R212" s="176"/>
    </row>
    <row r="213" spans="2:18" ht="15.75" hidden="1">
      <c r="B213" s="46"/>
      <c r="C213" s="17"/>
      <c r="D213" s="17"/>
      <c r="F213" s="54"/>
      <c r="G213" s="45" t="s">
        <v>32</v>
      </c>
      <c r="H213" s="105" t="s">
        <v>0</v>
      </c>
      <c r="I213" s="96"/>
      <c r="J213" s="168" t="s">
        <v>78</v>
      </c>
      <c r="K213" s="168"/>
      <c r="L213" s="168"/>
      <c r="M213" s="168"/>
      <c r="N213" s="168"/>
      <c r="O213" s="56">
        <v>2</v>
      </c>
      <c r="P213" s="176"/>
      <c r="Q213" s="176"/>
      <c r="R213" s="176"/>
    </row>
    <row r="214" spans="2:19" s="47" customFormat="1" ht="15.75" hidden="1">
      <c r="B214" s="78"/>
      <c r="C214" s="79"/>
      <c r="D214" s="79"/>
      <c r="E214" s="80"/>
      <c r="F214" s="5"/>
      <c r="G214" s="5"/>
      <c r="H214" s="11"/>
      <c r="I214" s="80"/>
      <c r="J214" s="11"/>
      <c r="K214" s="11"/>
      <c r="L214" s="11"/>
      <c r="M214" s="11"/>
      <c r="N214" s="11"/>
      <c r="O214" s="5"/>
      <c r="P214" s="79"/>
      <c r="Q214" s="79"/>
      <c r="R214" s="136"/>
      <c r="S214" s="52">
        <f>IF(F213="x",2,IF(F212="x",1.5,IF(F211="x",1,IF(F210="x",0.5,0))))</f>
        <v>0</v>
      </c>
    </row>
    <row r="215" spans="2:18" ht="15.75" hidden="1">
      <c r="B215" s="42"/>
      <c r="C215" s="106"/>
      <c r="D215" s="106"/>
      <c r="F215" s="54"/>
      <c r="G215" s="45" t="s">
        <v>24</v>
      </c>
      <c r="H215" s="105" t="s">
        <v>0</v>
      </c>
      <c r="I215" s="96"/>
      <c r="J215" s="168" t="s">
        <v>79</v>
      </c>
      <c r="K215" s="168"/>
      <c r="L215" s="168"/>
      <c r="M215" s="168"/>
      <c r="N215" s="168"/>
      <c r="O215" s="56">
        <v>1</v>
      </c>
      <c r="P215" s="176"/>
      <c r="Q215" s="176"/>
      <c r="R215" s="176"/>
    </row>
    <row r="216" spans="2:18" ht="15.75" hidden="1">
      <c r="B216" s="46"/>
      <c r="C216" s="17"/>
      <c r="D216" s="17"/>
      <c r="F216" s="54"/>
      <c r="G216" s="45" t="s">
        <v>21</v>
      </c>
      <c r="H216" s="105" t="s">
        <v>0</v>
      </c>
      <c r="I216" s="96"/>
      <c r="J216" s="168" t="s">
        <v>80</v>
      </c>
      <c r="K216" s="168"/>
      <c r="L216" s="168"/>
      <c r="M216" s="168"/>
      <c r="N216" s="168"/>
      <c r="O216" s="56">
        <v>1.5</v>
      </c>
      <c r="P216" s="176"/>
      <c r="Q216" s="176"/>
      <c r="R216" s="176"/>
    </row>
    <row r="217" spans="2:18" ht="15.75" hidden="1">
      <c r="B217" s="46"/>
      <c r="C217" s="17"/>
      <c r="D217" s="17"/>
      <c r="F217" s="54"/>
      <c r="G217" s="45" t="s">
        <v>38</v>
      </c>
      <c r="H217" s="105" t="s">
        <v>0</v>
      </c>
      <c r="I217" s="96"/>
      <c r="J217" s="168" t="s">
        <v>81</v>
      </c>
      <c r="K217" s="168"/>
      <c r="L217" s="168"/>
      <c r="M217" s="168"/>
      <c r="N217" s="168"/>
      <c r="O217" s="56">
        <v>2</v>
      </c>
      <c r="P217" s="176"/>
      <c r="Q217" s="176"/>
      <c r="R217" s="176"/>
    </row>
    <row r="218" spans="2:19" s="47" customFormat="1" ht="15.75" hidden="1">
      <c r="B218" s="78"/>
      <c r="C218" s="79"/>
      <c r="D218" s="79"/>
      <c r="E218" s="80"/>
      <c r="F218" s="5"/>
      <c r="G218" s="5"/>
      <c r="H218" s="11"/>
      <c r="I218" s="80"/>
      <c r="J218" s="11"/>
      <c r="K218" s="11"/>
      <c r="L218" s="11"/>
      <c r="M218" s="11"/>
      <c r="N218" s="11"/>
      <c r="O218" s="5"/>
      <c r="P218" s="79"/>
      <c r="Q218" s="79"/>
      <c r="R218" s="136"/>
      <c r="S218" s="52">
        <f>IF(F217="x",2,IF(F216="x",1.5,IF(F215="x",1,0)))</f>
        <v>0</v>
      </c>
    </row>
    <row r="219" spans="2:18" ht="15.75" hidden="1">
      <c r="B219" s="42"/>
      <c r="C219" s="106"/>
      <c r="D219" s="106"/>
      <c r="F219" s="54"/>
      <c r="G219" s="45" t="s">
        <v>29</v>
      </c>
      <c r="H219" s="105" t="s">
        <v>0</v>
      </c>
      <c r="I219" s="96"/>
      <c r="J219" s="168" t="s">
        <v>82</v>
      </c>
      <c r="K219" s="168"/>
      <c r="L219" s="168"/>
      <c r="M219" s="168"/>
      <c r="N219" s="168"/>
      <c r="O219" s="56">
        <v>0.5</v>
      </c>
      <c r="P219" s="176"/>
      <c r="Q219" s="176"/>
      <c r="R219" s="176"/>
    </row>
    <row r="220" spans="2:18" ht="15.75" hidden="1">
      <c r="B220" s="46"/>
      <c r="C220" s="17"/>
      <c r="D220" s="17"/>
      <c r="F220" s="54"/>
      <c r="G220" s="45" t="s">
        <v>25</v>
      </c>
      <c r="H220" s="97" t="s">
        <v>0</v>
      </c>
      <c r="I220" s="96"/>
      <c r="J220" s="168" t="s">
        <v>83</v>
      </c>
      <c r="K220" s="168"/>
      <c r="L220" s="168"/>
      <c r="M220" s="168"/>
      <c r="N220" s="168"/>
      <c r="O220" s="56">
        <v>1</v>
      </c>
      <c r="P220" s="176"/>
      <c r="Q220" s="176"/>
      <c r="R220" s="176"/>
    </row>
    <row r="221" spans="2:18" ht="15.75" hidden="1">
      <c r="B221" s="46"/>
      <c r="C221" s="17"/>
      <c r="D221" s="17"/>
      <c r="F221" s="54"/>
      <c r="G221" s="45" t="s">
        <v>39</v>
      </c>
      <c r="H221" s="97" t="s">
        <v>0</v>
      </c>
      <c r="I221" s="96"/>
      <c r="J221" s="168" t="s">
        <v>84</v>
      </c>
      <c r="K221" s="168"/>
      <c r="L221" s="168"/>
      <c r="M221" s="168"/>
      <c r="N221" s="168"/>
      <c r="O221" s="56">
        <v>1.5</v>
      </c>
      <c r="P221" s="176"/>
      <c r="Q221" s="176"/>
      <c r="R221" s="176"/>
    </row>
    <row r="222" spans="2:18" ht="15.75" hidden="1">
      <c r="B222" s="46"/>
      <c r="C222" s="17"/>
      <c r="D222" s="17"/>
      <c r="F222" s="54"/>
      <c r="G222" s="45" t="s">
        <v>58</v>
      </c>
      <c r="H222" s="97" t="s">
        <v>0</v>
      </c>
      <c r="I222" s="96"/>
      <c r="J222" s="168" t="s">
        <v>85</v>
      </c>
      <c r="K222" s="168"/>
      <c r="L222" s="168"/>
      <c r="M222" s="168"/>
      <c r="N222" s="168"/>
      <c r="O222" s="56">
        <v>2</v>
      </c>
      <c r="P222" s="176"/>
      <c r="Q222" s="176"/>
      <c r="R222" s="176"/>
    </row>
    <row r="223" spans="2:19" s="47" customFormat="1" ht="15.75" hidden="1">
      <c r="B223" s="78"/>
      <c r="C223" s="79"/>
      <c r="D223" s="79"/>
      <c r="E223" s="80"/>
      <c r="F223" s="5"/>
      <c r="G223" s="5"/>
      <c r="H223" s="11"/>
      <c r="I223" s="80"/>
      <c r="J223" s="11"/>
      <c r="K223" s="11"/>
      <c r="L223" s="11"/>
      <c r="M223" s="11"/>
      <c r="N223" s="11"/>
      <c r="O223" s="5"/>
      <c r="P223" s="79"/>
      <c r="Q223" s="79"/>
      <c r="R223" s="136"/>
      <c r="S223" s="52">
        <f>IF(F222="x",2,IF(F221="x",1.5,IF(F220="x",1,IF(F219="x",0.5,0))))</f>
        <v>0</v>
      </c>
    </row>
    <row r="224" spans="2:18" ht="15.75" hidden="1">
      <c r="B224" s="42"/>
      <c r="C224" s="106"/>
      <c r="D224" s="106"/>
      <c r="F224" s="54"/>
      <c r="G224" s="45" t="s">
        <v>26</v>
      </c>
      <c r="H224" s="105" t="s">
        <v>0</v>
      </c>
      <c r="I224" s="96"/>
      <c r="J224" s="168" t="s">
        <v>86</v>
      </c>
      <c r="K224" s="168"/>
      <c r="L224" s="168"/>
      <c r="M224" s="168"/>
      <c r="N224" s="168"/>
      <c r="O224" s="56">
        <v>0.5</v>
      </c>
      <c r="P224" s="176"/>
      <c r="Q224" s="176"/>
      <c r="R224" s="176"/>
    </row>
    <row r="225" spans="2:18" ht="15.75" hidden="1">
      <c r="B225" s="46"/>
      <c r="C225" s="17"/>
      <c r="D225" s="17"/>
      <c r="F225" s="54"/>
      <c r="G225" s="45" t="s">
        <v>28</v>
      </c>
      <c r="H225" s="97" t="s">
        <v>0</v>
      </c>
      <c r="I225" s="96"/>
      <c r="J225" s="168" t="s">
        <v>87</v>
      </c>
      <c r="K225" s="168"/>
      <c r="L225" s="168"/>
      <c r="M225" s="168"/>
      <c r="N225" s="168"/>
      <c r="O225" s="56">
        <v>1</v>
      </c>
      <c r="P225" s="176"/>
      <c r="Q225" s="176"/>
      <c r="R225" s="176"/>
    </row>
    <row r="226" spans="2:18" ht="15.75" hidden="1">
      <c r="B226" s="46"/>
      <c r="C226" s="17"/>
      <c r="D226" s="17"/>
      <c r="F226" s="54"/>
      <c r="G226" s="45" t="s">
        <v>40</v>
      </c>
      <c r="H226" s="97" t="s">
        <v>0</v>
      </c>
      <c r="I226" s="96"/>
      <c r="J226" s="168" t="s">
        <v>88</v>
      </c>
      <c r="K226" s="168"/>
      <c r="L226" s="168"/>
      <c r="M226" s="168"/>
      <c r="N226" s="168"/>
      <c r="O226" s="56">
        <v>1.5</v>
      </c>
      <c r="P226" s="176"/>
      <c r="Q226" s="176"/>
      <c r="R226" s="176"/>
    </row>
    <row r="227" spans="2:18" ht="15.75" hidden="1">
      <c r="B227" s="46"/>
      <c r="C227" s="17"/>
      <c r="D227" s="17"/>
      <c r="F227" s="54"/>
      <c r="G227" s="45" t="s">
        <v>41</v>
      </c>
      <c r="H227" s="97" t="s">
        <v>0</v>
      </c>
      <c r="I227" s="96"/>
      <c r="J227" s="168" t="s">
        <v>89</v>
      </c>
      <c r="K227" s="168"/>
      <c r="L227" s="168"/>
      <c r="M227" s="168"/>
      <c r="N227" s="168"/>
      <c r="O227" s="56">
        <v>2</v>
      </c>
      <c r="P227" s="176"/>
      <c r="Q227" s="176"/>
      <c r="R227" s="176"/>
    </row>
    <row r="228" spans="2:19" s="47" customFormat="1" ht="15.75" hidden="1">
      <c r="B228" s="78"/>
      <c r="C228" s="79"/>
      <c r="D228" s="79"/>
      <c r="E228" s="80"/>
      <c r="F228" s="5"/>
      <c r="G228" s="5"/>
      <c r="H228" s="11"/>
      <c r="I228" s="80"/>
      <c r="J228" s="11"/>
      <c r="K228" s="11"/>
      <c r="L228" s="11"/>
      <c r="M228" s="11"/>
      <c r="N228" s="11"/>
      <c r="O228" s="9"/>
      <c r="P228" s="79"/>
      <c r="Q228" s="79"/>
      <c r="R228" s="136"/>
      <c r="S228" s="52">
        <f>IF(F227="x",2,IF(F226="x",1.5,IF(F225="x",1,IF(F224="x",0.5,0))))</f>
        <v>0</v>
      </c>
    </row>
    <row r="229" spans="2:18" ht="15.75" hidden="1">
      <c r="B229" s="42"/>
      <c r="C229" s="106"/>
      <c r="D229" s="106"/>
      <c r="F229" s="54"/>
      <c r="G229" s="45" t="s">
        <v>27</v>
      </c>
      <c r="H229" s="105" t="s">
        <v>0</v>
      </c>
      <c r="I229" s="96"/>
      <c r="J229" s="168" t="s">
        <v>90</v>
      </c>
      <c r="K229" s="168"/>
      <c r="L229" s="168"/>
      <c r="M229" s="168"/>
      <c r="N229" s="168"/>
      <c r="O229" s="56">
        <v>1</v>
      </c>
      <c r="P229" s="176"/>
      <c r="Q229" s="176"/>
      <c r="R229" s="176"/>
    </row>
    <row r="230" spans="2:18" ht="15.75" hidden="1">
      <c r="B230" s="46"/>
      <c r="C230" s="17"/>
      <c r="D230" s="17"/>
      <c r="F230" s="54"/>
      <c r="G230" s="45" t="s">
        <v>42</v>
      </c>
      <c r="H230" s="97" t="s">
        <v>0</v>
      </c>
      <c r="I230" s="96"/>
      <c r="J230" s="168" t="s">
        <v>91</v>
      </c>
      <c r="K230" s="168"/>
      <c r="L230" s="168"/>
      <c r="M230" s="168"/>
      <c r="N230" s="168"/>
      <c r="O230" s="56">
        <v>2</v>
      </c>
      <c r="P230" s="176"/>
      <c r="Q230" s="176"/>
      <c r="R230" s="176"/>
    </row>
    <row r="231" spans="2:19" ht="15.75" hidden="1">
      <c r="B231" s="46"/>
      <c r="C231" s="17"/>
      <c r="D231" s="17"/>
      <c r="F231" s="47"/>
      <c r="G231" s="48"/>
      <c r="H231" s="49"/>
      <c r="I231" s="50"/>
      <c r="J231" s="49"/>
      <c r="K231" s="49"/>
      <c r="L231" s="49"/>
      <c r="M231" s="49"/>
      <c r="N231" s="50" t="s">
        <v>74</v>
      </c>
      <c r="O231" s="51">
        <f>IF(SUM(S214:S231)&gt;3,3,ROUNDDOWN(SUM(S214:S231),0))</f>
        <v>0</v>
      </c>
      <c r="S231" s="52">
        <f>IF(F230="x",2,IF(F229="x",1,0))</f>
        <v>0</v>
      </c>
    </row>
    <row r="232" spans="2:15" ht="15.75" hidden="1">
      <c r="B232" s="44"/>
      <c r="C232" s="17"/>
      <c r="D232" s="17"/>
      <c r="F232" s="17"/>
      <c r="G232" s="17"/>
      <c r="H232" s="22"/>
      <c r="J232" s="17"/>
      <c r="K232" s="17"/>
      <c r="L232" s="17"/>
      <c r="M232" s="17"/>
      <c r="N232" s="17"/>
      <c r="O232" s="26"/>
    </row>
    <row r="233" spans="2:15" ht="12.75" hidden="1">
      <c r="B233" s="44"/>
      <c r="C233" s="17"/>
      <c r="D233" s="17"/>
      <c r="M233" s="161" t="s">
        <v>118</v>
      </c>
      <c r="N233" s="162"/>
      <c r="O233" s="72">
        <f>IF(SUM(O189,O199,O203,O207,O231)&gt;10,10,SUM(O189,O199,O203,O207,O231))</f>
        <v>0</v>
      </c>
    </row>
    <row r="234" spans="2:4" ht="15.75" hidden="1">
      <c r="B234" s="10" t="s">
        <v>33</v>
      </c>
      <c r="C234" s="7" t="s">
        <v>8</v>
      </c>
      <c r="D234" s="7" t="s">
        <v>9</v>
      </c>
    </row>
    <row r="235" ht="12.75" thickBot="1"/>
    <row r="236" spans="1:18" ht="12.75" thickBot="1">
      <c r="A236" s="151"/>
      <c r="B236" s="148"/>
      <c r="C236" s="18"/>
      <c r="D236" s="18"/>
      <c r="E236" s="117"/>
      <c r="F236" s="18"/>
      <c r="G236" s="18"/>
      <c r="H236" s="19"/>
      <c r="I236" s="20"/>
      <c r="J236" s="18"/>
      <c r="K236" s="18"/>
      <c r="L236" s="18"/>
      <c r="M236" s="18"/>
      <c r="N236" s="18"/>
      <c r="O236" s="126"/>
      <c r="P236" s="18"/>
      <c r="Q236" s="18"/>
      <c r="R236" s="140"/>
    </row>
    <row r="237" spans="1:18" ht="18.75" thickBot="1">
      <c r="A237" s="21"/>
      <c r="B237" s="154">
        <f>B128+B86+B13</f>
        <v>62</v>
      </c>
      <c r="C237" s="154">
        <f>C128+C86+C13</f>
        <v>41</v>
      </c>
      <c r="D237" s="149">
        <f>D128+D86+D13</f>
        <v>0</v>
      </c>
      <c r="F237" s="8"/>
      <c r="G237" s="98"/>
      <c r="H237" s="98"/>
      <c r="I237" s="98"/>
      <c r="J237" s="98"/>
      <c r="K237" s="98"/>
      <c r="L237" s="98"/>
      <c r="M237" s="163" t="s">
        <v>119</v>
      </c>
      <c r="N237" s="164"/>
      <c r="O237" s="144">
        <f>SUM(O84,O125,O182)</f>
        <v>62</v>
      </c>
      <c r="P237" s="99"/>
      <c r="Q237" s="99"/>
      <c r="R237" s="141"/>
    </row>
    <row r="238" spans="1:18" ht="18">
      <c r="A238" s="21"/>
      <c r="B238" s="111"/>
      <c r="C238" s="111"/>
      <c r="D238" s="100"/>
      <c r="F238" s="8"/>
      <c r="G238" s="98"/>
      <c r="H238" s="98"/>
      <c r="I238" s="98"/>
      <c r="J238" s="98"/>
      <c r="K238" s="98"/>
      <c r="L238" s="98"/>
      <c r="M238" s="79"/>
      <c r="N238" s="79"/>
      <c r="O238" s="9"/>
      <c r="P238" s="99"/>
      <c r="Q238" s="99"/>
      <c r="R238" s="141"/>
    </row>
    <row r="239" spans="1:18" s="85" customFormat="1" ht="18">
      <c r="A239" s="152"/>
      <c r="B239" s="94"/>
      <c r="C239" s="95"/>
      <c r="D239" s="95"/>
      <c r="E239" s="84"/>
      <c r="F239" s="95"/>
      <c r="G239" s="95"/>
      <c r="H239" s="118"/>
      <c r="I239" s="87"/>
      <c r="J239" s="95"/>
      <c r="K239" s="95"/>
      <c r="L239" s="95"/>
      <c r="M239" s="163" t="s">
        <v>120</v>
      </c>
      <c r="N239" s="164"/>
      <c r="O239" s="145" t="str">
        <f>IF(O237&gt;80,"PLATINUM",IF(O237&gt;=65,"GOLD",IF(O237&gt;=45,"SILVER",IF(O237&gt;=32,"GREEN"))))</f>
        <v>SILVER</v>
      </c>
      <c r="P239" s="95"/>
      <c r="Q239" s="95"/>
      <c r="R239" s="142"/>
    </row>
    <row r="240" spans="1:18" s="47" customFormat="1" ht="16.5" thickBot="1">
      <c r="A240" s="153"/>
      <c r="B240" s="150"/>
      <c r="C240" s="119"/>
      <c r="D240" s="119"/>
      <c r="E240" s="120"/>
      <c r="F240" s="121"/>
      <c r="G240" s="121"/>
      <c r="H240" s="31"/>
      <c r="I240" s="120"/>
      <c r="J240" s="29"/>
      <c r="K240" s="119"/>
      <c r="L240" s="119"/>
      <c r="M240" s="119"/>
      <c r="N240" s="119"/>
      <c r="O240" s="121"/>
      <c r="P240" s="119"/>
      <c r="Q240" s="119"/>
      <c r="R240" s="143"/>
    </row>
    <row r="241" spans="2:18" s="47" customFormat="1" ht="15.75">
      <c r="B241" s="78"/>
      <c r="C241" s="79"/>
      <c r="D241" s="79"/>
      <c r="E241" s="80"/>
      <c r="F241" s="9"/>
      <c r="G241" s="9"/>
      <c r="H241" s="22"/>
      <c r="I241" s="80"/>
      <c r="J241" s="17"/>
      <c r="K241" s="79"/>
      <c r="L241" s="79"/>
      <c r="M241" s="79"/>
      <c r="N241" s="79"/>
      <c r="O241" s="9"/>
      <c r="R241" s="134"/>
    </row>
    <row r="243" ht="15.75">
      <c r="B243" s="159" t="s">
        <v>221</v>
      </c>
    </row>
    <row r="244" spans="2:5" ht="15.75">
      <c r="B244" s="104" t="s">
        <v>45</v>
      </c>
      <c r="E244" s="6"/>
    </row>
    <row r="245" spans="2:5" ht="15.75">
      <c r="B245" s="104" t="s">
        <v>4</v>
      </c>
      <c r="D245" s="104"/>
      <c r="E245" s="104"/>
    </row>
    <row r="246" spans="2:5" ht="15.75">
      <c r="B246" s="104" t="s">
        <v>5</v>
      </c>
      <c r="D246" s="104"/>
      <c r="E246" s="104"/>
    </row>
    <row r="247" spans="2:5" ht="12" customHeight="1">
      <c r="B247" s="160" t="s">
        <v>6</v>
      </c>
      <c r="D247" s="160"/>
      <c r="E247" s="160"/>
    </row>
    <row r="248" spans="2:5" ht="15.75">
      <c r="B248" s="104" t="s">
        <v>206</v>
      </c>
      <c r="D248" s="104"/>
      <c r="E248" s="104"/>
    </row>
    <row r="250" spans="2:21" ht="18" customHeight="1">
      <c r="B250" s="146" t="s">
        <v>214</v>
      </c>
      <c r="C250" s="113"/>
      <c r="D250" s="113"/>
      <c r="E250" s="113"/>
      <c r="G250" s="146"/>
      <c r="H250" s="146"/>
      <c r="I250" s="146"/>
      <c r="J250" s="146"/>
      <c r="K250" s="146"/>
      <c r="L250" s="146"/>
      <c r="M250" s="146"/>
      <c r="O250" s="114"/>
      <c r="Q250" s="115"/>
      <c r="R250" s="128"/>
      <c r="T250" s="147"/>
      <c r="U250" s="147"/>
    </row>
    <row r="251" spans="2:21" ht="18" customHeight="1">
      <c r="B251" s="146" t="s">
        <v>215</v>
      </c>
      <c r="C251" s="113"/>
      <c r="D251" s="113"/>
      <c r="E251" s="113"/>
      <c r="G251" s="146"/>
      <c r="H251" s="146"/>
      <c r="I251" s="146"/>
      <c r="J251" s="146"/>
      <c r="K251" s="146"/>
      <c r="L251" s="146"/>
      <c r="M251" s="146"/>
      <c r="O251" s="114"/>
      <c r="Q251" s="115"/>
      <c r="R251" s="128"/>
      <c r="T251" s="147"/>
      <c r="U251" s="147"/>
    </row>
    <row r="252" spans="6:15" ht="12" customHeight="1">
      <c r="F252" s="103"/>
      <c r="G252" s="103"/>
      <c r="H252" s="7"/>
      <c r="I252" s="103"/>
      <c r="L252" s="104"/>
      <c r="M252" s="104"/>
      <c r="N252" s="104"/>
      <c r="O252" s="104"/>
    </row>
    <row r="253" spans="2:18" s="47" customFormat="1" ht="15.75">
      <c r="B253" s="102" t="s">
        <v>51</v>
      </c>
      <c r="D253" s="7"/>
      <c r="E253" s="8"/>
      <c r="F253" s="101"/>
      <c r="G253" s="101"/>
      <c r="I253" s="103"/>
      <c r="J253" s="7"/>
      <c r="K253" s="103"/>
      <c r="L253" s="7"/>
      <c r="M253" s="7"/>
      <c r="N253" s="7"/>
      <c r="O253" s="6"/>
      <c r="R253" s="134"/>
    </row>
    <row r="254" spans="2:11" ht="15.75">
      <c r="B254" s="102" t="s">
        <v>52</v>
      </c>
      <c r="G254" s="101" t="s">
        <v>92</v>
      </c>
      <c r="H254" s="7"/>
      <c r="K254" s="103"/>
    </row>
    <row r="255" spans="2:11" ht="15.75">
      <c r="B255" s="102" t="s">
        <v>50</v>
      </c>
      <c r="G255" s="101" t="s">
        <v>55</v>
      </c>
      <c r="H255" s="7"/>
      <c r="K255" s="103"/>
    </row>
    <row r="256" spans="2:11" ht="15.75">
      <c r="B256" s="102" t="s">
        <v>53</v>
      </c>
      <c r="G256" s="101" t="s">
        <v>56</v>
      </c>
      <c r="H256" s="7"/>
      <c r="K256" s="103"/>
    </row>
    <row r="257" spans="2:11" ht="12" customHeight="1">
      <c r="B257" s="102" t="s">
        <v>54</v>
      </c>
      <c r="G257" s="101" t="s">
        <v>57</v>
      </c>
      <c r="H257" s="7"/>
      <c r="K257" s="103"/>
    </row>
    <row r="259" spans="6:9" ht="15.75">
      <c r="F259" s="103"/>
      <c r="G259" s="103"/>
      <c r="H259" s="7"/>
      <c r="I259" s="103"/>
    </row>
    <row r="260" spans="6:9" ht="15.75">
      <c r="F260" s="103"/>
      <c r="G260" s="103"/>
      <c r="H260" s="7"/>
      <c r="I260" s="103"/>
    </row>
    <row r="261" spans="6:9" ht="15.75" hidden="1">
      <c r="F261" s="103"/>
      <c r="G261" s="103"/>
      <c r="H261" s="104" t="s">
        <v>7</v>
      </c>
      <c r="I261" s="103"/>
    </row>
  </sheetData>
  <mergeCells count="239">
    <mergeCell ref="B1:R1"/>
    <mergeCell ref="B10:E10"/>
    <mergeCell ref="F13:R13"/>
    <mergeCell ref="F16:N16"/>
    <mergeCell ref="P16:R16"/>
    <mergeCell ref="F10:R10"/>
    <mergeCell ref="F23:N23"/>
    <mergeCell ref="P23:R23"/>
    <mergeCell ref="J25:N25"/>
    <mergeCell ref="P25:R25"/>
    <mergeCell ref="J26:N26"/>
    <mergeCell ref="P26:R26"/>
    <mergeCell ref="J18:N18"/>
    <mergeCell ref="P18:R18"/>
    <mergeCell ref="J19:N19"/>
    <mergeCell ref="P19:R19"/>
    <mergeCell ref="J20:N20"/>
    <mergeCell ref="P20:R20"/>
    <mergeCell ref="J32:N32"/>
    <mergeCell ref="P32:R32"/>
    <mergeCell ref="J33:N33"/>
    <mergeCell ref="P33:R33"/>
    <mergeCell ref="J35:N35"/>
    <mergeCell ref="P35:R35"/>
    <mergeCell ref="J27:N27"/>
    <mergeCell ref="P27:R27"/>
    <mergeCell ref="J29:N29"/>
    <mergeCell ref="P29:R29"/>
    <mergeCell ref="J30:N30"/>
    <mergeCell ref="P30:R30"/>
    <mergeCell ref="P43:R43"/>
    <mergeCell ref="J44:N44"/>
    <mergeCell ref="P44:R44"/>
    <mergeCell ref="J45:N45"/>
    <mergeCell ref="P45:R45"/>
    <mergeCell ref="J36:N36"/>
    <mergeCell ref="P36:R36"/>
    <mergeCell ref="J38:N38"/>
    <mergeCell ref="P38:R38"/>
    <mergeCell ref="F41:N41"/>
    <mergeCell ref="P41:R41"/>
    <mergeCell ref="P51:R51"/>
    <mergeCell ref="F55:N55"/>
    <mergeCell ref="P55:R55"/>
    <mergeCell ref="J57:N57"/>
    <mergeCell ref="P57:R57"/>
    <mergeCell ref="J46:N46"/>
    <mergeCell ref="P46:R46"/>
    <mergeCell ref="J47:N47"/>
    <mergeCell ref="P47:R47"/>
    <mergeCell ref="J49:N49"/>
    <mergeCell ref="P49:R49"/>
    <mergeCell ref="P67:R67"/>
    <mergeCell ref="J68:N68"/>
    <mergeCell ref="P68:R68"/>
    <mergeCell ref="J69:N69"/>
    <mergeCell ref="P69:R69"/>
    <mergeCell ref="J59:N59"/>
    <mergeCell ref="P59:R59"/>
    <mergeCell ref="J61:N61"/>
    <mergeCell ref="P61:R61"/>
    <mergeCell ref="F65:N65"/>
    <mergeCell ref="P65:R65"/>
    <mergeCell ref="P79:R79"/>
    <mergeCell ref="J81:N81"/>
    <mergeCell ref="P81:R81"/>
    <mergeCell ref="J71:N71"/>
    <mergeCell ref="P71:R71"/>
    <mergeCell ref="J73:N73"/>
    <mergeCell ref="P73:R73"/>
    <mergeCell ref="F77:N77"/>
    <mergeCell ref="P77:R77"/>
    <mergeCell ref="P92:R92"/>
    <mergeCell ref="J94:N94"/>
    <mergeCell ref="P94:R94"/>
    <mergeCell ref="J96:N96"/>
    <mergeCell ref="P96:R96"/>
    <mergeCell ref="L84:N84"/>
    <mergeCell ref="F86:R86"/>
    <mergeCell ref="F89:N89"/>
    <mergeCell ref="P89:R89"/>
    <mergeCell ref="J91:N91"/>
    <mergeCell ref="P91:R91"/>
    <mergeCell ref="P102:R102"/>
    <mergeCell ref="J103:N103"/>
    <mergeCell ref="P103:R103"/>
    <mergeCell ref="J105:N105"/>
    <mergeCell ref="P105:R105"/>
    <mergeCell ref="J97:N97"/>
    <mergeCell ref="P97:R97"/>
    <mergeCell ref="J99:N99"/>
    <mergeCell ref="P99:R99"/>
    <mergeCell ref="J100:N100"/>
    <mergeCell ref="P100:R100"/>
    <mergeCell ref="P114:R114"/>
    <mergeCell ref="J116:N116"/>
    <mergeCell ref="P116:R116"/>
    <mergeCell ref="F120:N120"/>
    <mergeCell ref="P120:R120"/>
    <mergeCell ref="J107:N107"/>
    <mergeCell ref="P107:R107"/>
    <mergeCell ref="J109:N109"/>
    <mergeCell ref="P109:R109"/>
    <mergeCell ref="J110:N110"/>
    <mergeCell ref="P110:R110"/>
    <mergeCell ref="P133:R133"/>
    <mergeCell ref="J135:N135"/>
    <mergeCell ref="P135:R135"/>
    <mergeCell ref="J136:N136"/>
    <mergeCell ref="P136:R136"/>
    <mergeCell ref="J122:N122"/>
    <mergeCell ref="P122:R122"/>
    <mergeCell ref="L125:N125"/>
    <mergeCell ref="F128:R128"/>
    <mergeCell ref="F131:N131"/>
    <mergeCell ref="P131:R131"/>
    <mergeCell ref="P143:R143"/>
    <mergeCell ref="J144:N144"/>
    <mergeCell ref="P144:R144"/>
    <mergeCell ref="J145:N145"/>
    <mergeCell ref="P145:R145"/>
    <mergeCell ref="J137:N137"/>
    <mergeCell ref="P137:R137"/>
    <mergeCell ref="J139:N139"/>
    <mergeCell ref="P139:R139"/>
    <mergeCell ref="J141:N141"/>
    <mergeCell ref="P141:R141"/>
    <mergeCell ref="P153:R153"/>
    <mergeCell ref="F157:N157"/>
    <mergeCell ref="P157:R157"/>
    <mergeCell ref="J159:N159"/>
    <mergeCell ref="P159:R159"/>
    <mergeCell ref="J146:N146"/>
    <mergeCell ref="P146:R146"/>
    <mergeCell ref="F150:N150"/>
    <mergeCell ref="P150:R150"/>
    <mergeCell ref="J152:N152"/>
    <mergeCell ref="P152:R152"/>
    <mergeCell ref="P168:R168"/>
    <mergeCell ref="J170:N170"/>
    <mergeCell ref="P170:R170"/>
    <mergeCell ref="J171:N171"/>
    <mergeCell ref="P171:R171"/>
    <mergeCell ref="J161:N161"/>
    <mergeCell ref="P161:R161"/>
    <mergeCell ref="F165:N165"/>
    <mergeCell ref="P165:R165"/>
    <mergeCell ref="J167:N167"/>
    <mergeCell ref="P167:R167"/>
    <mergeCell ref="P179:R179"/>
    <mergeCell ref="L182:N182"/>
    <mergeCell ref="F185:R185"/>
    <mergeCell ref="F187:N187"/>
    <mergeCell ref="P187:R187"/>
    <mergeCell ref="J173:N173"/>
    <mergeCell ref="P173:R173"/>
    <mergeCell ref="J175:N175"/>
    <mergeCell ref="P175:R175"/>
    <mergeCell ref="J177:N177"/>
    <mergeCell ref="P177:R177"/>
    <mergeCell ref="P193:R193"/>
    <mergeCell ref="J195:N195"/>
    <mergeCell ref="P195:R195"/>
    <mergeCell ref="J196:N196"/>
    <mergeCell ref="P196:R196"/>
    <mergeCell ref="J188:N188"/>
    <mergeCell ref="P188:R188"/>
    <mergeCell ref="F191:N191"/>
    <mergeCell ref="P191:R191"/>
    <mergeCell ref="J192:N192"/>
    <mergeCell ref="P192:R192"/>
    <mergeCell ref="P202:R202"/>
    <mergeCell ref="F205:N205"/>
    <mergeCell ref="P205:R205"/>
    <mergeCell ref="J206:N206"/>
    <mergeCell ref="P206:R206"/>
    <mergeCell ref="J197:N197"/>
    <mergeCell ref="P197:R197"/>
    <mergeCell ref="J198:N198"/>
    <mergeCell ref="P198:R198"/>
    <mergeCell ref="F201:N201"/>
    <mergeCell ref="P201:R201"/>
    <mergeCell ref="P212:R212"/>
    <mergeCell ref="J213:N213"/>
    <mergeCell ref="P213:R213"/>
    <mergeCell ref="J215:N215"/>
    <mergeCell ref="P215:R215"/>
    <mergeCell ref="F209:N209"/>
    <mergeCell ref="P209:R209"/>
    <mergeCell ref="J210:N210"/>
    <mergeCell ref="P210:R210"/>
    <mergeCell ref="J211:N211"/>
    <mergeCell ref="P211:R211"/>
    <mergeCell ref="P220:R220"/>
    <mergeCell ref="J221:N221"/>
    <mergeCell ref="P221:R221"/>
    <mergeCell ref="J222:N222"/>
    <mergeCell ref="P222:R222"/>
    <mergeCell ref="J216:N216"/>
    <mergeCell ref="P216:R216"/>
    <mergeCell ref="J217:N217"/>
    <mergeCell ref="P217:R217"/>
    <mergeCell ref="J219:N219"/>
    <mergeCell ref="P219:R219"/>
    <mergeCell ref="P227:R227"/>
    <mergeCell ref="J229:N229"/>
    <mergeCell ref="P229:R229"/>
    <mergeCell ref="J230:N230"/>
    <mergeCell ref="P230:R230"/>
    <mergeCell ref="J224:N224"/>
    <mergeCell ref="P224:R224"/>
    <mergeCell ref="J225:N225"/>
    <mergeCell ref="P225:R225"/>
    <mergeCell ref="J226:N226"/>
    <mergeCell ref="P226:R226"/>
    <mergeCell ref="M233:N233"/>
    <mergeCell ref="M237:N237"/>
    <mergeCell ref="M239:N239"/>
    <mergeCell ref="K3:O3"/>
    <mergeCell ref="K5:O5"/>
    <mergeCell ref="K7:L7"/>
    <mergeCell ref="N7:O7"/>
    <mergeCell ref="J227:N227"/>
    <mergeCell ref="J220:N220"/>
    <mergeCell ref="J212:N212"/>
    <mergeCell ref="J202:N202"/>
    <mergeCell ref="J193:N193"/>
    <mergeCell ref="J179:N179"/>
    <mergeCell ref="J168:N168"/>
    <mergeCell ref="J153:N153"/>
    <mergeCell ref="J143:N143"/>
    <mergeCell ref="J133:N133"/>
    <mergeCell ref="F114:N114"/>
    <mergeCell ref="J102:N102"/>
    <mergeCell ref="J92:N92"/>
    <mergeCell ref="J79:N79"/>
    <mergeCell ref="J67:N67"/>
    <mergeCell ref="J51:N51"/>
    <mergeCell ref="J43:N43"/>
  </mergeCells>
  <conditionalFormatting sqref="F25">
    <cfRule type="containsText" priority="43" dxfId="0" operator="containsText" text="x">
      <formula>NOT(ISERROR(SEARCH("x",F25)))</formula>
    </cfRule>
  </conditionalFormatting>
  <conditionalFormatting sqref="F26">
    <cfRule type="containsText" priority="42" dxfId="0" operator="containsText" text="x">
      <formula>NOT(ISERROR(SEARCH("x",F26)))</formula>
    </cfRule>
  </conditionalFormatting>
  <conditionalFormatting sqref="F27">
    <cfRule type="containsText" priority="41" dxfId="0" operator="containsText" text="x">
      <formula>NOT(ISERROR(SEARCH("x",F27)))</formula>
    </cfRule>
  </conditionalFormatting>
  <conditionalFormatting sqref="F29:F30">
    <cfRule type="containsText" priority="40" dxfId="0" operator="containsText" text="x">
      <formula>NOT(ISERROR(SEARCH("x",F29)))</formula>
    </cfRule>
  </conditionalFormatting>
  <conditionalFormatting sqref="F32:F33">
    <cfRule type="containsText" priority="39" dxfId="0" operator="containsText" text="x">
      <formula>NOT(ISERROR(SEARCH("x",F32)))</formula>
    </cfRule>
  </conditionalFormatting>
  <conditionalFormatting sqref="F35:F36">
    <cfRule type="containsText" priority="38" dxfId="0" operator="containsText" text="x">
      <formula>NOT(ISERROR(SEARCH("x",F35)))</formula>
    </cfRule>
  </conditionalFormatting>
  <conditionalFormatting sqref="F38">
    <cfRule type="containsText" priority="37" dxfId="0" operator="containsText" text="x">
      <formula>NOT(ISERROR(SEARCH("x",F38)))</formula>
    </cfRule>
  </conditionalFormatting>
  <conditionalFormatting sqref="F43:F47">
    <cfRule type="containsText" priority="36" dxfId="0" operator="containsText" text="x">
      <formula>NOT(ISERROR(SEARCH("x",F43)))</formula>
    </cfRule>
  </conditionalFormatting>
  <conditionalFormatting sqref="F49">
    <cfRule type="containsText" priority="35" dxfId="0" operator="containsText" text="x">
      <formula>NOT(ISERROR(SEARCH("x",F49)))</formula>
    </cfRule>
  </conditionalFormatting>
  <conditionalFormatting sqref="F51">
    <cfRule type="containsText" priority="34" dxfId="0" operator="containsText" text="x">
      <formula>NOT(ISERROR(SEARCH("x",F51)))</formula>
    </cfRule>
  </conditionalFormatting>
  <conditionalFormatting sqref="F57">
    <cfRule type="containsText" priority="33" dxfId="0" operator="containsText" text="x">
      <formula>NOT(ISERROR(SEARCH("x",F57)))</formula>
    </cfRule>
  </conditionalFormatting>
  <conditionalFormatting sqref="F59">
    <cfRule type="containsText" priority="32" dxfId="0" operator="containsText" text="x">
      <formula>NOT(ISERROR(SEARCH("x",F59)))</formula>
    </cfRule>
  </conditionalFormatting>
  <conditionalFormatting sqref="F61">
    <cfRule type="containsText" priority="31" dxfId="0" operator="containsText" text="x">
      <formula>NOT(ISERROR(SEARCH("x",F61)))</formula>
    </cfRule>
  </conditionalFormatting>
  <conditionalFormatting sqref="F18:F20">
    <cfRule type="containsText" priority="1" dxfId="0" operator="containsText" text="x">
      <formula>NOT(ISERROR(SEARCH("x",F18)))</formula>
    </cfRule>
  </conditionalFormatting>
  <conditionalFormatting sqref="F67">
    <cfRule type="containsText" priority="30" dxfId="0" operator="containsText" text="x">
      <formula>NOT(ISERROR(SEARCH("x",F67)))</formula>
    </cfRule>
  </conditionalFormatting>
  <conditionalFormatting sqref="F71">
    <cfRule type="containsText" priority="29" dxfId="0" operator="containsText" text="x">
      <formula>NOT(ISERROR(SEARCH("x",F71)))</formula>
    </cfRule>
  </conditionalFormatting>
  <conditionalFormatting sqref="F73">
    <cfRule type="containsText" priority="28" dxfId="0" operator="containsText" text="x">
      <formula>NOT(ISERROR(SEARCH("x",F73)))</formula>
    </cfRule>
  </conditionalFormatting>
  <conditionalFormatting sqref="F79">
    <cfRule type="containsText" priority="27" dxfId="0" operator="containsText" text="x">
      <formula>NOT(ISERROR(SEARCH("x",F79)))</formula>
    </cfRule>
  </conditionalFormatting>
  <conditionalFormatting sqref="F81">
    <cfRule type="containsText" priority="26" dxfId="0" operator="containsText" text="x">
      <formula>NOT(ISERROR(SEARCH("x",F81)))</formula>
    </cfRule>
  </conditionalFormatting>
  <conditionalFormatting sqref="F91:F92">
    <cfRule type="containsText" priority="25" dxfId="0" operator="containsText" text="x">
      <formula>NOT(ISERROR(SEARCH("x",F91)))</formula>
    </cfRule>
  </conditionalFormatting>
  <conditionalFormatting sqref="F94">
    <cfRule type="containsText" priority="24" dxfId="0" operator="containsText" text="x">
      <formula>NOT(ISERROR(SEARCH("x",F94)))</formula>
    </cfRule>
  </conditionalFormatting>
  <conditionalFormatting sqref="F96:F97">
    <cfRule type="containsText" priority="23" dxfId="0" operator="containsText" text="x">
      <formula>NOT(ISERROR(SEARCH("x",F96)))</formula>
    </cfRule>
  </conditionalFormatting>
  <conditionalFormatting sqref="F99:F100">
    <cfRule type="containsText" priority="22" dxfId="0" operator="containsText" text="x">
      <formula>NOT(ISERROR(SEARCH("x",F99)))</formula>
    </cfRule>
  </conditionalFormatting>
  <conditionalFormatting sqref="F102:F103">
    <cfRule type="containsText" priority="21" dxfId="0" operator="containsText" text="x">
      <formula>NOT(ISERROR(SEARCH("x",F102)))</formula>
    </cfRule>
  </conditionalFormatting>
  <conditionalFormatting sqref="F105">
    <cfRule type="containsText" priority="20" dxfId="0" operator="containsText" text="x">
      <formula>NOT(ISERROR(SEARCH("x",F105)))</formula>
    </cfRule>
  </conditionalFormatting>
  <conditionalFormatting sqref="F107">
    <cfRule type="containsText" priority="19" dxfId="0" operator="containsText" text="x">
      <formula>NOT(ISERROR(SEARCH("x",F107)))</formula>
    </cfRule>
  </conditionalFormatting>
  <conditionalFormatting sqref="F109:F110">
    <cfRule type="containsText" priority="18" dxfId="0" operator="containsText" text="x">
      <formula>NOT(ISERROR(SEARCH("x",F109)))</formula>
    </cfRule>
  </conditionalFormatting>
  <conditionalFormatting sqref="F116">
    <cfRule type="containsText" priority="17" dxfId="0" operator="containsText" text="x">
      <formula>NOT(ISERROR(SEARCH("x",F116)))</formula>
    </cfRule>
  </conditionalFormatting>
  <conditionalFormatting sqref="F122">
    <cfRule type="containsText" priority="16" dxfId="0" operator="containsText" text="x">
      <formula>NOT(ISERROR(SEARCH("x",F122)))</formula>
    </cfRule>
  </conditionalFormatting>
  <conditionalFormatting sqref="F133">
    <cfRule type="containsText" priority="15" dxfId="0" operator="containsText" text="x">
      <formula>NOT(ISERROR(SEARCH("x",F133)))</formula>
    </cfRule>
  </conditionalFormatting>
  <conditionalFormatting sqref="F139">
    <cfRule type="containsText" priority="13" dxfId="0" operator="containsText" text="x">
      <formula>NOT(ISERROR(SEARCH("x",F139)))</formula>
    </cfRule>
  </conditionalFormatting>
  <conditionalFormatting sqref="F152:F153">
    <cfRule type="containsText" priority="10" dxfId="0" operator="containsText" text="x">
      <formula>NOT(ISERROR(SEARCH("x",F152)))</formula>
    </cfRule>
  </conditionalFormatting>
  <conditionalFormatting sqref="F159">
    <cfRule type="containsText" priority="9" dxfId="0" operator="containsText" text="x">
      <formula>NOT(ISERROR(SEARCH("x",F159)))</formula>
    </cfRule>
  </conditionalFormatting>
  <conditionalFormatting sqref="F161">
    <cfRule type="containsText" priority="8" dxfId="0" operator="containsText" text="x">
      <formula>NOT(ISERROR(SEARCH("x",F161)))</formula>
    </cfRule>
  </conditionalFormatting>
  <conditionalFormatting sqref="F170:F171">
    <cfRule type="containsText" priority="6" dxfId="0" operator="containsText" text="x">
      <formula>NOT(ISERROR(SEARCH("x",F170)))</formula>
    </cfRule>
  </conditionalFormatting>
  <hyperlinks>
    <hyperlink ref="H261" location="_ftnref5" display="[5] I punteggi dei seguenti requisiti sono sommabili fino ad un massimo di 10 punti."/>
  </hyperlinks>
  <printOptions/>
  <pageMargins left="0.35433070866141736" right="0.35433070866141736" top="0.5511811023622047" bottom="0.35433070866141736" header="0.1968503937007874" footer="0.11811023622047245"/>
  <pageSetup fitToHeight="0" fitToWidth="1" horizontalDpi="600" verticalDpi="600" orientation="portrait" paperSize="9" scale="64" r:id="rId2"/>
  <headerFooter>
    <oddHeader>&amp;C&amp;F</oddHeader>
    <oddFooter>&amp;C&amp;K00-034&amp;P/&amp;N</oddFooter>
  </headerFooter>
  <rowBreaks count="2" manualBreakCount="2">
    <brk id="75" max="16383" man="1"/>
    <brk id="155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Fontana 2</dc:creator>
  <cp:keywords/>
  <dc:description/>
  <cp:lastModifiedBy>Mauro Carlino</cp:lastModifiedBy>
  <cp:lastPrinted>2014-08-27T08:39:52Z</cp:lastPrinted>
  <dcterms:created xsi:type="dcterms:W3CDTF">2014-05-23T10:03:58Z</dcterms:created>
  <dcterms:modified xsi:type="dcterms:W3CDTF">2014-08-28T15:32:18Z</dcterms:modified>
  <cp:category/>
  <cp:version/>
  <cp:contentType/>
  <cp:contentStatus/>
</cp:coreProperties>
</file>